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NEW\Contabilidade\BPO Contabil\818 - PROJETO GENTE NOVA\Contábil\03 Livros Contábeis\01 Balancete\2020\Auditoria\"/>
    </mc:Choice>
  </mc:AlternateContent>
  <bookViews>
    <workbookView xWindow="0" yWindow="0" windowWidth="20490" windowHeight="6750" activeTab="1"/>
  </bookViews>
  <sheets>
    <sheet name="Balanço" sheetId="1" r:id="rId1"/>
    <sheet name="DRE " sheetId="3" r:id="rId2"/>
    <sheet name="DFC" sheetId="4" r:id="rId3"/>
    <sheet name="DMPL" sheetId="6" r:id="rId4"/>
    <sheet name="IMOBILIZADO" sheetId="7" r:id="rId5"/>
  </sheets>
  <definedNames>
    <definedName name="_xlnm.Print_Area" localSheetId="2">DFC!$A$1:$F$45</definedName>
    <definedName name="_xlnm.Print_Area" localSheetId="3">DMPL!$A$1:$H$39</definedName>
    <definedName name="_xlnm.Print_Area" localSheetId="1">'DRE '!$A$1:$I$128</definedName>
  </definedNames>
  <calcPr calcId="162913"/>
</workbook>
</file>

<file path=xl/calcChain.xml><?xml version="1.0" encoding="utf-8"?>
<calcChain xmlns="http://schemas.openxmlformats.org/spreadsheetml/2006/main">
  <c r="C15" i="4" l="1"/>
  <c r="F20" i="6"/>
  <c r="F16" i="6" l="1"/>
  <c r="C20" i="6"/>
  <c r="C15" i="6"/>
  <c r="G12" i="6" l="1"/>
  <c r="C34" i="4"/>
  <c r="C18" i="4"/>
  <c r="F38" i="3" l="1"/>
  <c r="E80" i="1" l="1"/>
  <c r="C16" i="6"/>
  <c r="C18" i="6" s="1"/>
  <c r="E60" i="1"/>
  <c r="E29" i="1"/>
  <c r="C16" i="4" s="1"/>
  <c r="E13" i="1"/>
  <c r="F13" i="1"/>
  <c r="F80" i="1"/>
  <c r="F78" i="1"/>
  <c r="F76" i="1" s="1"/>
  <c r="F74" i="1"/>
  <c r="F67" i="1"/>
  <c r="F65" i="1"/>
  <c r="F60" i="1"/>
  <c r="F52" i="1"/>
  <c r="E78" i="1"/>
  <c r="E76" i="1" s="1"/>
  <c r="E74" i="1"/>
  <c r="E67" i="1"/>
  <c r="E65" i="1"/>
  <c r="E52" i="1"/>
  <c r="F45" i="1"/>
  <c r="F38" i="1"/>
  <c r="F37" i="1" s="1"/>
  <c r="F29" i="1"/>
  <c r="F27" i="1"/>
  <c r="F22" i="1"/>
  <c r="F21" i="1" s="1"/>
  <c r="E45" i="1"/>
  <c r="E38" i="1"/>
  <c r="E35" i="1"/>
  <c r="E27" i="1"/>
  <c r="E22" i="1"/>
  <c r="E59" i="1" l="1"/>
  <c r="E51" i="1" s="1"/>
  <c r="E50" i="1" s="1"/>
  <c r="E37" i="1"/>
  <c r="F12" i="1"/>
  <c r="F11" i="1"/>
  <c r="F59" i="1"/>
  <c r="F51" i="1" s="1"/>
  <c r="F50" i="1" s="1"/>
  <c r="E21" i="1"/>
  <c r="E12" i="1" s="1"/>
  <c r="C14" i="4"/>
  <c r="F107" i="3"/>
  <c r="D16" i="6"/>
  <c r="D18" i="6" s="1"/>
  <c r="D22" i="6" s="1"/>
  <c r="C32" i="4"/>
  <c r="D30" i="4"/>
  <c r="E11" i="1" l="1"/>
  <c r="D27" i="4"/>
  <c r="H28" i="3" l="1"/>
  <c r="H111" i="3"/>
  <c r="H107" i="3"/>
  <c r="H100" i="3"/>
  <c r="H96" i="3"/>
  <c r="H78" i="3"/>
  <c r="H75" i="3"/>
  <c r="H58" i="3"/>
  <c r="H52" i="3"/>
  <c r="H38" i="3"/>
  <c r="H11" i="3"/>
  <c r="H114" i="3" l="1"/>
  <c r="H56" i="3"/>
  <c r="C19" i="4"/>
  <c r="C17" i="4"/>
  <c r="D34" i="4" l="1"/>
  <c r="H117" i="3"/>
  <c r="D13" i="7"/>
  <c r="E13" i="6" l="1"/>
  <c r="E16" i="6" s="1"/>
  <c r="D32" i="7"/>
  <c r="D34" i="7" s="1"/>
  <c r="C32" i="7"/>
  <c r="C34" i="7" s="1"/>
  <c r="D39" i="7"/>
  <c r="D41" i="7" s="1"/>
  <c r="C39" i="7"/>
  <c r="C41" i="7" s="1"/>
  <c r="D22" i="7"/>
  <c r="D24" i="7" s="1"/>
  <c r="C22" i="7"/>
  <c r="C24" i="7" s="1"/>
  <c r="C13" i="7"/>
  <c r="C15" i="7" s="1"/>
  <c r="C43" i="7" l="1"/>
  <c r="G15" i="6"/>
  <c r="F22" i="6"/>
  <c r="G20" i="6"/>
  <c r="G14" i="6"/>
  <c r="G13" i="6"/>
  <c r="G16" i="6" s="1"/>
  <c r="C33" i="4"/>
  <c r="C27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2" i="4"/>
  <c r="B71" i="4"/>
  <c r="B70" i="4"/>
  <c r="B69" i="4"/>
  <c r="C30" i="4"/>
  <c r="G21" i="6" l="1"/>
  <c r="G18" i="6"/>
  <c r="C22" i="6"/>
  <c r="D23" i="4"/>
  <c r="F111" i="3"/>
  <c r="F52" i="3" l="1"/>
  <c r="F100" i="3" l="1"/>
  <c r="F96" i="3"/>
  <c r="F75" i="3"/>
  <c r="F28" i="3"/>
  <c r="F11" i="3"/>
  <c r="F56" i="3" l="1"/>
  <c r="F78" i="3"/>
  <c r="F58" i="3"/>
  <c r="F114" i="3" l="1"/>
  <c r="F117" i="3" l="1"/>
  <c r="E19" i="6" s="1"/>
  <c r="C13" i="4" l="1"/>
  <c r="C23" i="4" s="1"/>
  <c r="G19" i="6"/>
  <c r="G22" i="6" s="1"/>
  <c r="E22" i="6"/>
  <c r="D15" i="7" l="1"/>
  <c r="D43" i="7" s="1"/>
</calcChain>
</file>

<file path=xl/sharedStrings.xml><?xml version="1.0" encoding="utf-8"?>
<sst xmlns="http://schemas.openxmlformats.org/spreadsheetml/2006/main" count="334" uniqueCount="233">
  <si>
    <t>ATIVO</t>
  </si>
  <si>
    <t>ATIVO CIRCULANTE</t>
  </si>
  <si>
    <t>DISPONIBILIDADES</t>
  </si>
  <si>
    <t>CAIXA GERAL</t>
  </si>
  <si>
    <t>BANCOS CONTA MOVIMENTO  - REC LIVRES</t>
  </si>
  <si>
    <t>BANCO CONTA MOVIMENTO - REC TERCEIROS</t>
  </si>
  <si>
    <t>BANCO CONTA MOVIMENTO - REC RESTRITO</t>
  </si>
  <si>
    <t>APLICACÕES FINANCEIRAS - REC LIVRES</t>
  </si>
  <si>
    <t>APLICAÇOES FINANCEIRAS - REC TERCEIROS</t>
  </si>
  <si>
    <t>APLICACÕES FINANCEIRAS - REC C/RESTRIÇÃO</t>
  </si>
  <si>
    <t>CREDITO DE ATIVIDADES SOCIAIS</t>
  </si>
  <si>
    <t>SUBVENÇÕES GOVERNAMENTAIS</t>
  </si>
  <si>
    <t>FMAS CO-FINANCIAMENTO MUNICIPAL</t>
  </si>
  <si>
    <t>ENTIDADES S/FINS LUCRATIVOS</t>
  </si>
  <si>
    <t>FUNDAÇÃO FEAC</t>
  </si>
  <si>
    <t>OUTROS CREDITOS</t>
  </si>
  <si>
    <t>ADIANTAMENTO A FORNECEDORES</t>
  </si>
  <si>
    <t>ADIANTAMENTO DE FÉRIAS</t>
  </si>
  <si>
    <t>DESPESAS ANTECIPADAS</t>
  </si>
  <si>
    <t>PREMIO DE SEGUROS</t>
  </si>
  <si>
    <t>ATIVO NÃO CIRCULANTE</t>
  </si>
  <si>
    <t>IMOBILIZADO</t>
  </si>
  <si>
    <t>(-) DEPRECIAÇÃO</t>
  </si>
  <si>
    <t>BENS ADQUIRIDOS COM SUBVENÇÃO</t>
  </si>
  <si>
    <t>(-) DEPRECIAÇÃO BENS ADQUIRIDOS COM SUBVENÇÃO</t>
  </si>
  <si>
    <t>IMOBILIZADO DOACOES</t>
  </si>
  <si>
    <t>(-) DEPREC. ACUM. - DOACOES</t>
  </si>
  <si>
    <t>INTANGIVEL</t>
  </si>
  <si>
    <t>SOFTWARE</t>
  </si>
  <si>
    <t>PASSIVO E PATRIMONIO LÍQUIDO</t>
  </si>
  <si>
    <t>PASSIVO CIRCULANTE</t>
  </si>
  <si>
    <t>OBRIGAÇÕES CURTO PRAZO</t>
  </si>
  <si>
    <t>FORNECEDORES</t>
  </si>
  <si>
    <t>OBRIGAÇÕES FISCAIS E TRIBUTARIAS</t>
  </si>
  <si>
    <t>SALARIOS E DIREITOS TRABALHISTAS A PAGAR</t>
  </si>
  <si>
    <t>ENCARGOS TRABALHISTAS E PREVIDENCIARIOS</t>
  </si>
  <si>
    <t>PROVISÕES</t>
  </si>
  <si>
    <t>CONTAS A PAGAR</t>
  </si>
  <si>
    <t>SUBVENÇÕES CONVENIOS E PARCERIAS</t>
  </si>
  <si>
    <t>FMAS - FUNDO MUNICIPAL DE ASSISTENCIA</t>
  </si>
  <si>
    <t>CO-FINANCIAMENTO MUNICIPAL</t>
  </si>
  <si>
    <t>CO-FINANCIAMENTO ESTADUAL</t>
  </si>
  <si>
    <t>FMDCA - FUNDO DA CRIANÇA E DO ADOLESCENTE</t>
  </si>
  <si>
    <t>CONVENIOS E PARCERIAS</t>
  </si>
  <si>
    <t>FUNDACAO FEAC</t>
  </si>
  <si>
    <t>GRUPO PRIMAVERA</t>
  </si>
  <si>
    <t>RECEITA DIFERIDA</t>
  </si>
  <si>
    <t>PASSIVO NÃO CIRCULANTE</t>
  </si>
  <si>
    <t>PATRIMÔNIO LÍQUIDO</t>
  </si>
  <si>
    <t>PATRIMÔNIO SOCIAL</t>
  </si>
  <si>
    <t>AJUSTE EXERCICIOS ANTERIORES</t>
  </si>
  <si>
    <t>DOACOES EM BENS E MERCADORIAS</t>
  </si>
  <si>
    <t>DONATIVO SANASA</t>
  </si>
  <si>
    <t>PROMOÇÕES E EVENTOS</t>
  </si>
  <si>
    <t>NOTA FISCAL PAULISTA</t>
  </si>
  <si>
    <t>REEMBOLSO DE DESPESA</t>
  </si>
  <si>
    <t>RESULTADO ALIENAÇÃO BENS ATIVO IMOBILIZADO</t>
  </si>
  <si>
    <t>FMDCA</t>
  </si>
  <si>
    <t>SESF MUNICIPAL</t>
  </si>
  <si>
    <t>INSTITUTO ROBERT BOSCH</t>
  </si>
  <si>
    <t>COTA PATRONAL</t>
  </si>
  <si>
    <t>PIS</t>
  </si>
  <si>
    <t>ENCARGOS SOCIAIS</t>
  </si>
  <si>
    <t>AUXILIO CRECHE</t>
  </si>
  <si>
    <t>SEGURO DE VIDA</t>
  </si>
  <si>
    <t>TICKET ALIMENTAÇÃO</t>
  </si>
  <si>
    <t>VALE TRANSPORTE</t>
  </si>
  <si>
    <t>MATERIAIS E SUPRIMENTOS</t>
  </si>
  <si>
    <t>MANUTENÇÃO E REPAROS</t>
  </si>
  <si>
    <t>OUTRAS DESPESAS DE APOIO ADMINISTRATIVO</t>
  </si>
  <si>
    <t>DEPRECIAÇÃO</t>
  </si>
  <si>
    <t>LANCHES E REFEIÇÕES</t>
  </si>
  <si>
    <t>MULTAS</t>
  </si>
  <si>
    <t>SEGUROS</t>
  </si>
  <si>
    <t>TELEFONE</t>
  </si>
  <si>
    <t>IMPOSTOS E TAXAS</t>
  </si>
  <si>
    <t>DESPESAS BANCÁRIAS</t>
  </si>
  <si>
    <t>IOF</t>
  </si>
  <si>
    <t>DESCRIÇÃO</t>
  </si>
  <si>
    <t>NE</t>
  </si>
  <si>
    <t>OBRIGAÇÕES LONGO PRAZO</t>
  </si>
  <si>
    <t>(VALORES EXPRESSOS EM REAIS - R$)</t>
  </si>
  <si>
    <t>RECEITAS PRÓPRIAS</t>
  </si>
  <si>
    <t>CONTRIBUIÇÕES E DOAÇÕES P. JURIDICA</t>
  </si>
  <si>
    <t>CONTRIBUIÇÕES E DOAÇÕES P. FÍSICA</t>
  </si>
  <si>
    <t>RECEITAS COM VOLUNTÁRIADO</t>
  </si>
  <si>
    <t>RECEITAS FINANCEIRAS</t>
  </si>
  <si>
    <t>RECEITAS DE SUBVENÇÃO / CO-FINANCIAMENTO / CONVÊNIOS</t>
  </si>
  <si>
    <t>FMAS - CO-FINANCIAMENTO MUNICIPAL</t>
  </si>
  <si>
    <t>APLICAÇÕES FINANCEIRAS</t>
  </si>
  <si>
    <t>PARCERIAS COM ENTIDADES S/ FINS LUCRATIVOS</t>
  </si>
  <si>
    <t>BENEFÍCIO FISCAL USUFRUIDO</t>
  </si>
  <si>
    <t>(=) RECEITAS TOTAIS</t>
  </si>
  <si>
    <t>(-) DESPESAS EMPREGATÍCIAS</t>
  </si>
  <si>
    <t>SALÁRIOS</t>
  </si>
  <si>
    <t>13º SALÁRIO</t>
  </si>
  <si>
    <t>FÉRIAS</t>
  </si>
  <si>
    <t>AVISO PRÉVIO</t>
  </si>
  <si>
    <t>ASSISTENCIA MEDICA</t>
  </si>
  <si>
    <t>AUXÍLIO COMBUSTÍVEL</t>
  </si>
  <si>
    <t>UNIFORMES</t>
  </si>
  <si>
    <t>(-) DESPESAS PESSOAL SEM VÍNCULO EMPREGATÍCIO</t>
  </si>
  <si>
    <t>ESTAGIÁRIOS</t>
  </si>
  <si>
    <t>(-) ADMINISTRATIVAS</t>
  </si>
  <si>
    <t>ALUGUÉIS</t>
  </si>
  <si>
    <t>ÁGUA E ESGOTO</t>
  </si>
  <si>
    <t>TAXI/CONDUÇÃO/KILOMETRAGEM</t>
  </si>
  <si>
    <t>ENERGIA ELÉTRICA</t>
  </si>
  <si>
    <t>INTERNET</t>
  </si>
  <si>
    <t>SERVIÇOS DE APOIO E ADMINISTRATIVO</t>
  </si>
  <si>
    <t>(-) DESPESAS OPERACIONAIS</t>
  </si>
  <si>
    <t>(-) DESPESAS FINANCEIRAS</t>
  </si>
  <si>
    <t>IR S/ APLICAÇÕES FINANCEIRAS</t>
  </si>
  <si>
    <t>JUROS PASSIVOS</t>
  </si>
  <si>
    <t>(-) BENEFÍCIO FISCAL USUFRUÍDO</t>
  </si>
  <si>
    <t>(=) CUSTOS E DESPESAS TOTAIS</t>
  </si>
  <si>
    <t>(=) SUPERÁVIT OU DÉFICIT DO EXERCÍCIO</t>
  </si>
  <si>
    <t>VENDAS ATERSANATOS - BAZAR</t>
  </si>
  <si>
    <t>FUNDAÇÃO FEAC - EMPODERA +</t>
  </si>
  <si>
    <t>(-) DESPESAS NÃO OPERACIONAIS</t>
  </si>
  <si>
    <t>RECUPERACAO DE DESPESAS</t>
  </si>
  <si>
    <t>FMAS - CO-FINANCIAMENTO ESTADUAL</t>
  </si>
  <si>
    <t xml:space="preserve">FLUXO DE CAIXA </t>
  </si>
  <si>
    <t xml:space="preserve">1-FLUXO DE CAIXA DAS ATIVIDADES OPERACIONAIS </t>
  </si>
  <si>
    <t xml:space="preserve"> RESULTADO DO EXERCÍCIO</t>
  </si>
  <si>
    <t xml:space="preserve"> DEPRECIAÇÃO E AMORTIZAÇÃO</t>
  </si>
  <si>
    <t>AUMENTO EM CONTAS A RECEBER</t>
  </si>
  <si>
    <t>DIMINUIÇÃO DE DESPESAS PAGAS ANTECIPADAMENTE</t>
  </si>
  <si>
    <t>AUMENTO EM FORNECEDORES</t>
  </si>
  <si>
    <t xml:space="preserve">AUMENTO EM OBRIGAÇÃO TRIBUTÁRIA </t>
  </si>
  <si>
    <t>DIMINUIÇÃO EM OBRIGAÇÕES TRABALHISTA E PREVIDENCIÁRIAS</t>
  </si>
  <si>
    <t xml:space="preserve">AUMENTO DE SUBVENÇÕES E CONVÊNIOS </t>
  </si>
  <si>
    <t xml:space="preserve"> AUMENTO DE OUTRAS OBRIGAÇÕES</t>
  </si>
  <si>
    <t>(=) DISPONIBILIDADES LÍQUIDAS GERADAS PELAS ATIVIDADES OPERACIONAIS</t>
  </si>
  <si>
    <t>2-FLUXO DE CAIXA DAS ATIVIDADES DE INVESTIMENTOS</t>
  </si>
  <si>
    <t xml:space="preserve"> COMPRAS DE IMOBILIZADO</t>
  </si>
  <si>
    <t>BAIXAS DE IMOBILIZADO</t>
  </si>
  <si>
    <t>(=) DISPONIBILIDADE LÍQUIDA GERADAS PELAS ATIVIDADES DE INVESTIMENTOS</t>
  </si>
  <si>
    <t>3-FLUXO DE CAIXA DAS ATIVIDADES FINANCEIRAS</t>
  </si>
  <si>
    <t xml:space="preserve"> EMPRESTIMOS E FINANCIAMENTOS </t>
  </si>
  <si>
    <t>(=) DISPONIBILIDADES LÍQUIDAS GERADAS PELAS ATIVIDADES DE FINACIAMENTO</t>
  </si>
  <si>
    <t>4-DISPONIBILIDADES DE CAIXA E EQUIVALENTE DE CAIXA</t>
  </si>
  <si>
    <t xml:space="preserve"> DISPONIBILIDADE NO INICIO DO PERIODO</t>
  </si>
  <si>
    <t xml:space="preserve"> DISPONIBILIDADE NO FINAL DO PERIODO</t>
  </si>
  <si>
    <t>PATRIMÔNIO 
SOCIAL</t>
  </si>
  <si>
    <t>SUPERÁVIT / DÉFICIT</t>
  </si>
  <si>
    <t>AJUSTE DE EXERCICIO ANTERIORES</t>
  </si>
  <si>
    <t>TOTAL DO PATRIMÔNIO LÍQUIDO</t>
  </si>
  <si>
    <t>SALDOS INICIAIS</t>
  </si>
  <si>
    <t>SUPERÁVIT / DÉFICIT DO PERÍODO</t>
  </si>
  <si>
    <t>TRANSFERÊNCIA DE SUPERÁVIT DE RECURSOS SEM RESTRIÇÃO</t>
  </si>
  <si>
    <t>SALDO FINAL DO PERÍODO</t>
  </si>
  <si>
    <t xml:space="preserve">OBSERVAÇÕES: A EXIGÊNCIA DESTE DOCUMENTO ENCONTRA-SE NO INCISO VIII DO ARTIGO 4. </t>
  </si>
  <si>
    <t>DA RESOLUÇÃO N. 177, DE 10/08/2000, PUBLICADA NO DIÁRIO OFICIAL EM 15/08/2000.</t>
  </si>
  <si>
    <t>As notas explicativas são parte integrante das demonstrações financeiras</t>
  </si>
  <si>
    <t>MOVIMENTO DO PERÍODO 2019</t>
  </si>
  <si>
    <t>MÓVEIS E UTENSÍLIOS</t>
  </si>
  <si>
    <t>VEÍCULOS</t>
  </si>
  <si>
    <t>EDIFICIOS E INSTALAÇÕES</t>
  </si>
  <si>
    <t>TERRENOS</t>
  </si>
  <si>
    <t>TOTAL</t>
  </si>
  <si>
    <t>DEPRECIAÇÃO ACUMULADA</t>
  </si>
  <si>
    <t>IMOBILIZADO ADQUIRIDO COM SUBVENÇÕES GOVERNAMENTAIS</t>
  </si>
  <si>
    <t>INTANGÍVEL</t>
  </si>
  <si>
    <t xml:space="preserve">TOTAL DO IMOBILIZADO </t>
  </si>
  <si>
    <t>APARELHOS DE COMUNICAÇÃO</t>
  </si>
  <si>
    <t>COMPUTADORES E PERIFERICOS</t>
  </si>
  <si>
    <t>EQUIPAMENTOS MUSICAIS</t>
  </si>
  <si>
    <t>MAQUINAS E EQUIPAMENTOS</t>
  </si>
  <si>
    <t>MOVEIS E UTENSILIOS</t>
  </si>
  <si>
    <t>IMOBILIZADO ADQUIRIDO COM DOAÇÕES</t>
  </si>
  <si>
    <t>FMAS - CO-FINANCIAMENTO FEDERAL</t>
  </si>
  <si>
    <t>VALE REFEIÇÃO</t>
  </si>
  <si>
    <t>COMBUSTIVEL E LUBRIFICANTES</t>
  </si>
  <si>
    <t>PRESIDENTE</t>
  </si>
  <si>
    <t>BRAZ APARECIDO DE MEDEIROS</t>
  </si>
  <si>
    <t>Reg. no CRC - SP sob o No. 1SP135759/O-6</t>
  </si>
  <si>
    <t>CPF: 067.532.698-27</t>
  </si>
  <si>
    <t>CO-FINANCIAMENTO FEDERAL</t>
  </si>
  <si>
    <t>(-) AMORTIZACAO SOFTWARE</t>
  </si>
  <si>
    <t>INSS A RECUPERAR</t>
  </si>
  <si>
    <t>EMPRESTIMO A RECEBER</t>
  </si>
  <si>
    <t>PROJETO FURNAS</t>
  </si>
  <si>
    <t>AJUSTE DE AVALIAÇÃO PATRIMONIAL</t>
  </si>
  <si>
    <t>SONIA SCHEFFER DE OLIVEIRA</t>
  </si>
  <si>
    <t>CPF: 870.245.358-49</t>
  </si>
  <si>
    <t>Empresa: PROJETO GENTE NOVA</t>
  </si>
  <si>
    <t>C.N.P.J.: 54.129.002/0001-04</t>
  </si>
  <si>
    <t>BALANÇO PATRIMONIAL</t>
  </si>
  <si>
    <t>DEMONSTRAÇÃO DO DÉFICIT OU SUPERÁVIT DO EXERCICIO</t>
  </si>
  <si>
    <t>INSTITUTO EPTV</t>
  </si>
  <si>
    <t>HORA EXTRA</t>
  </si>
  <si>
    <t>CORREIOS</t>
  </si>
  <si>
    <t>VESTUARIO</t>
  </si>
  <si>
    <t>AJUSTE DA AVALIAÇÃO PATRIMONIAL</t>
  </si>
  <si>
    <t>FLUXO DE CAIXA</t>
  </si>
  <si>
    <t>DEMONSTRAÇÕES DAS MUTAÇÕES DO PATRIMONIO LIQUIDO</t>
  </si>
  <si>
    <t>DOAÇÕES CPFL</t>
  </si>
  <si>
    <t>DOAÇÕES DIVERSAS</t>
  </si>
  <si>
    <t>FMDCA - ATIVO IMOBILIZADO</t>
  </si>
  <si>
    <t>AMORTIZAÇÃO</t>
  </si>
  <si>
    <t>RECEBIMENTO DE PREMIO DE SEGUROS</t>
  </si>
  <si>
    <t>Balanço encerrado em:  31/12/2020  e 31/12/2019</t>
  </si>
  <si>
    <t>CO-FINANCIAMENTO MUNICIPAL -SESF</t>
  </si>
  <si>
    <t>OUTROS VALORES A RECEBER</t>
  </si>
  <si>
    <t>CO-FINANCIAMENTO MUNICIPAL - SESF</t>
  </si>
  <si>
    <t>ASSOCIAÇÃO GRUPO PRIMAVERA</t>
  </si>
  <si>
    <t>PROGRAMMERS</t>
  </si>
  <si>
    <t>UNITED WAY BRASIL</t>
  </si>
  <si>
    <t>DEFICT/SUPERAVIT ACUMULADO</t>
  </si>
  <si>
    <t>DOACOES EM BENS E MERCADORIAS - COVID-19</t>
  </si>
  <si>
    <t>FEAC - JUVENTUDES</t>
  </si>
  <si>
    <t>FEAC - LACOS E NOS</t>
  </si>
  <si>
    <t>FURNAS</t>
  </si>
  <si>
    <t>INDENIZAÇÕES TRABALHISTAS</t>
  </si>
  <si>
    <t>MOVIMENTO DO PERÍODO: 2019</t>
  </si>
  <si>
    <t>CONSTRUCOES EM ANDAMENTO</t>
  </si>
  <si>
    <t>MAQUINAS E EOUIPAMENTOS</t>
  </si>
  <si>
    <t>MERENDA ESCOLAR</t>
  </si>
  <si>
    <t>FUNDAÇÃO FEAC - PROJETO IGUAL</t>
  </si>
  <si>
    <t>04</t>
  </si>
  <si>
    <t>05</t>
  </si>
  <si>
    <t>07</t>
  </si>
  <si>
    <t>NT 6.1</t>
  </si>
  <si>
    <t>NT 6.2</t>
  </si>
  <si>
    <t>NT 6.3</t>
  </si>
  <si>
    <t>NT 6.4</t>
  </si>
  <si>
    <t>NT 6.5</t>
  </si>
  <si>
    <t>NT 6.6</t>
  </si>
  <si>
    <t>NT 6.7</t>
  </si>
  <si>
    <t>NT 6.8</t>
  </si>
  <si>
    <t>NT 5</t>
  </si>
  <si>
    <t>NT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</si>
</sst>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_(* #,##0_);_(* \(#,##0\);_(* &quot;-&quot;??_);_(@_)"/>
    <numFmt numFmtId="167" formatCode="_(* #,##0_);_(* \(#,##0\);_(&quot;-&quot;_);_(@_)"/>
    <numFmt numFmtId="168" formatCode="0.00000000"/>
    <numFmt numFmtId="169" formatCode="_(* #,##0.00_);_(* \(#,##0.00\);_(&quot;-&quot;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ahoma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0"/>
      <name val="Times New Roman"/>
      <family val="1"/>
    </font>
    <font>
      <sz val="9"/>
      <color theme="1"/>
      <name val="Tahoma"/>
      <family val="2"/>
    </font>
    <font>
      <sz val="9"/>
      <color rgb="FF000000"/>
      <name val="Times New Roman"/>
      <family val="1"/>
    </font>
    <font>
      <b/>
      <sz val="9"/>
      <color theme="1"/>
      <name val="Tahoma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ahoma"/>
      <family val="2"/>
    </font>
    <font>
      <b/>
      <u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color theme="1"/>
      <name val="Times New Roman"/>
      <family val="1"/>
    </font>
    <font>
      <b/>
      <sz val="9"/>
      <color indexed="8"/>
      <name val="Times New Roman"/>
      <family val="1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3D3D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</cellStyleXfs>
  <cellXfs count="182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/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Protection="1">
      <protection locked="0"/>
    </xf>
    <xf numFmtId="0" fontId="0" fillId="0" borderId="1" xfId="0" applyFont="1" applyBorder="1" applyProtection="1">
      <protection locked="0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/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11" fillId="0" borderId="0" xfId="0" applyFont="1"/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8" fillId="2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3" fontId="6" fillId="2" borderId="0" xfId="1" applyNumberFormat="1" applyFont="1" applyFill="1" applyAlignment="1">
      <alignment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43" fontId="9" fillId="0" borderId="0" xfId="1" applyNumberFormat="1" applyFont="1" applyFill="1" applyAlignment="1">
      <alignment wrapText="1"/>
    </xf>
    <xf numFmtId="164" fontId="11" fillId="0" borderId="0" xfId="2" applyFont="1"/>
    <xf numFmtId="164" fontId="11" fillId="0" borderId="0" xfId="0" applyNumberFormat="1" applyFont="1"/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43" fontId="9" fillId="0" borderId="0" xfId="1" applyNumberFormat="1" applyFont="1" applyAlignment="1">
      <alignment wrapText="1"/>
    </xf>
    <xf numFmtId="0" fontId="13" fillId="0" borderId="0" xfId="0" applyFont="1"/>
    <xf numFmtId="164" fontId="13" fillId="0" borderId="0" xfId="2" applyFont="1"/>
    <xf numFmtId="43" fontId="9" fillId="4" borderId="0" xfId="1" applyNumberFormat="1" applyFont="1" applyFill="1" applyAlignment="1">
      <alignment wrapText="1"/>
    </xf>
    <xf numFmtId="0" fontId="12" fillId="2" borderId="0" xfId="0" applyFont="1" applyFill="1" applyAlignment="1">
      <alignment horizontal="left" vertical="center" wrapText="1"/>
    </xf>
    <xf numFmtId="165" fontId="9" fillId="0" borderId="0" xfId="1" applyNumberFormat="1" applyFont="1" applyFill="1" applyAlignment="1">
      <alignment wrapText="1"/>
    </xf>
    <xf numFmtId="0" fontId="8" fillId="2" borderId="0" xfId="0" applyFont="1" applyFill="1" applyAlignment="1">
      <alignment horizontal="left" vertical="center" wrapText="1" indent="2"/>
    </xf>
    <xf numFmtId="0" fontId="8" fillId="0" borderId="0" xfId="0" applyFont="1" applyFill="1" applyAlignment="1">
      <alignment horizontal="left" vertical="center" wrapText="1" indent="2"/>
    </xf>
    <xf numFmtId="43" fontId="6" fillId="2" borderId="0" xfId="1" applyFont="1" applyFill="1"/>
    <xf numFmtId="43" fontId="13" fillId="4" borderId="0" xfId="1" applyFont="1" applyFill="1"/>
    <xf numFmtId="0" fontId="12" fillId="0" borderId="0" xfId="0" applyFont="1" applyAlignment="1">
      <alignment horizontal="left" vertical="center" wrapText="1" indent="2"/>
    </xf>
    <xf numFmtId="0" fontId="12" fillId="0" borderId="0" xfId="0" applyFont="1" applyFill="1" applyAlignment="1">
      <alignment horizontal="left" vertical="center" wrapText="1" indent="2"/>
    </xf>
    <xf numFmtId="43" fontId="9" fillId="0" borderId="0" xfId="1" applyFont="1" applyFill="1"/>
    <xf numFmtId="43" fontId="11" fillId="4" borderId="0" xfId="1" applyFont="1" applyFill="1"/>
    <xf numFmtId="0" fontId="13" fillId="4" borderId="0" xfId="0" applyFont="1" applyFill="1"/>
    <xf numFmtId="0" fontId="12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43" fontId="9" fillId="0" borderId="0" xfId="2" applyNumberFormat="1" applyFont="1" applyAlignment="1">
      <alignment wrapText="1"/>
    </xf>
    <xf numFmtId="165" fontId="6" fillId="2" borderId="0" xfId="1" applyNumberFormat="1" applyFont="1" applyFill="1" applyAlignment="1">
      <alignment wrapText="1"/>
    </xf>
    <xf numFmtId="164" fontId="9" fillId="0" borderId="0" xfId="2" applyFont="1" applyAlignment="1">
      <alignment wrapText="1"/>
    </xf>
    <xf numFmtId="43" fontId="4" fillId="0" borderId="0" xfId="1" applyFont="1" applyAlignment="1">
      <alignment wrapText="1"/>
    </xf>
    <xf numFmtId="0" fontId="15" fillId="0" borderId="0" xfId="3" applyFont="1" applyBorder="1"/>
    <xf numFmtId="166" fontId="17" fillId="0" borderId="0" xfId="4" applyNumberFormat="1" applyFont="1" applyBorder="1" applyAlignment="1">
      <alignment horizontal="left"/>
    </xf>
    <xf numFmtId="0" fontId="18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16" fillId="0" borderId="0" xfId="0" applyFont="1" applyBorder="1" applyAlignment="1">
      <alignment wrapText="1"/>
    </xf>
    <xf numFmtId="0" fontId="18" fillId="0" borderId="0" xfId="0" applyFont="1"/>
    <xf numFmtId="0" fontId="18" fillId="0" borderId="0" xfId="0" applyFont="1" applyFill="1"/>
    <xf numFmtId="0" fontId="7" fillId="0" borderId="0" xfId="0" applyFont="1" applyAlignment="1">
      <alignment horizontal="center" wrapText="1"/>
    </xf>
    <xf numFmtId="3" fontId="8" fillId="2" borderId="0" xfId="0" applyNumberFormat="1" applyFont="1" applyFill="1" applyAlignment="1">
      <alignment horizontal="center" vertical="center" wrapText="1"/>
    </xf>
    <xf numFmtId="0" fontId="15" fillId="4" borderId="0" xfId="0" applyFont="1" applyFill="1" applyBorder="1" applyAlignment="1">
      <alignment vertical="center"/>
    </xf>
    <xf numFmtId="0" fontId="19" fillId="4" borderId="0" xfId="3" applyFont="1" applyFill="1" applyBorder="1" applyAlignment="1">
      <alignment vertical="center"/>
    </xf>
    <xf numFmtId="0" fontId="17" fillId="4" borderId="0" xfId="3" applyFont="1" applyFill="1" applyBorder="1" applyAlignment="1">
      <alignment horizontal="center" vertical="center"/>
    </xf>
    <xf numFmtId="0" fontId="20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5" fillId="4" borderId="0" xfId="3" applyFont="1" applyFill="1" applyBorder="1" applyAlignment="1">
      <alignment horizontal="right" vertical="center"/>
    </xf>
    <xf numFmtId="0" fontId="20" fillId="4" borderId="0" xfId="0" applyFont="1" applyFill="1"/>
    <xf numFmtId="0" fontId="7" fillId="2" borderId="2" xfId="0" applyFont="1" applyFill="1" applyBorder="1" applyAlignment="1">
      <alignment horizontal="left"/>
    </xf>
    <xf numFmtId="0" fontId="7" fillId="2" borderId="5" xfId="0" applyNumberFormat="1" applyFont="1" applyFill="1" applyBorder="1" applyAlignment="1">
      <alignment horizontal="centerContinuous"/>
    </xf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21" fillId="4" borderId="6" xfId="0" applyFont="1" applyFill="1" applyBorder="1" applyAlignment="1">
      <alignment vertical="center"/>
    </xf>
    <xf numFmtId="165" fontId="21" fillId="4" borderId="6" xfId="5" applyFont="1" applyFill="1" applyBorder="1" applyAlignment="1">
      <alignment vertical="center"/>
    </xf>
    <xf numFmtId="2" fontId="20" fillId="4" borderId="0" xfId="0" applyNumberFormat="1" applyFont="1" applyFill="1"/>
    <xf numFmtId="43" fontId="20" fillId="4" borderId="0" xfId="0" applyNumberFormat="1" applyFont="1" applyFill="1"/>
    <xf numFmtId="164" fontId="20" fillId="4" borderId="0" xfId="2" applyFont="1" applyFill="1"/>
    <xf numFmtId="168" fontId="20" fillId="4" borderId="0" xfId="0" applyNumberFormat="1" applyFont="1" applyFill="1"/>
    <xf numFmtId="0" fontId="21" fillId="4" borderId="8" xfId="0" applyFont="1" applyFill="1" applyBorder="1" applyAlignment="1">
      <alignment vertical="center"/>
    </xf>
    <xf numFmtId="0" fontId="21" fillId="4" borderId="11" xfId="0" applyFont="1" applyFill="1" applyBorder="1" applyAlignment="1">
      <alignment vertical="center"/>
    </xf>
    <xf numFmtId="0" fontId="21" fillId="4" borderId="0" xfId="0" applyFont="1" applyFill="1"/>
    <xf numFmtId="164" fontId="21" fillId="4" borderId="0" xfId="2" applyFont="1" applyFill="1"/>
    <xf numFmtId="43" fontId="21" fillId="4" borderId="0" xfId="0" applyNumberFormat="1" applyFont="1" applyFill="1"/>
    <xf numFmtId="0" fontId="16" fillId="0" borderId="0" xfId="0" applyFont="1" applyBorder="1"/>
    <xf numFmtId="0" fontId="16" fillId="0" borderId="0" xfId="0" applyFont="1"/>
    <xf numFmtId="0" fontId="7" fillId="0" borderId="0" xfId="0" applyFont="1" applyBorder="1" applyAlignment="1">
      <alignment horizontal="center" textRotation="180"/>
    </xf>
    <xf numFmtId="0" fontId="16" fillId="4" borderId="0" xfId="0" applyFont="1" applyFill="1"/>
    <xf numFmtId="165" fontId="16" fillId="0" borderId="0" xfId="0" applyNumberFormat="1" applyFont="1"/>
    <xf numFmtId="164" fontId="16" fillId="4" borderId="0" xfId="2" applyFont="1" applyFill="1"/>
    <xf numFmtId="0" fontId="7" fillId="2" borderId="8" xfId="0" applyFont="1" applyFill="1" applyBorder="1" applyAlignment="1">
      <alignment horizontal="left"/>
    </xf>
    <xf numFmtId="167" fontId="20" fillId="4" borderId="0" xfId="0" applyNumberFormat="1" applyFont="1" applyFill="1"/>
    <xf numFmtId="0" fontId="22" fillId="0" borderId="0" xfId="6" applyNumberFormat="1" applyFont="1" applyFill="1" applyBorder="1" applyAlignment="1" applyProtection="1">
      <alignment horizontal="left" vertical="center" wrapText="1" shrinkToFit="1"/>
    </xf>
    <xf numFmtId="0" fontId="9" fillId="0" borderId="0" xfId="0" applyFont="1"/>
    <xf numFmtId="0" fontId="22" fillId="0" borderId="1" xfId="6" applyNumberFormat="1" applyFont="1" applyFill="1" applyBorder="1" applyAlignment="1" applyProtection="1">
      <alignment horizontal="center" vertical="center" wrapText="1" shrinkToFit="1"/>
    </xf>
    <xf numFmtId="43" fontId="9" fillId="0" borderId="0" xfId="0" applyNumberFormat="1" applyFont="1"/>
    <xf numFmtId="0" fontId="9" fillId="0" borderId="0" xfId="0" applyFont="1" applyAlignment="1">
      <alignment horizontal="centerContinuous"/>
    </xf>
    <xf numFmtId="0" fontId="24" fillId="0" borderId="0" xfId="0" applyFont="1" applyBorder="1" applyAlignment="1">
      <alignment horizontal="left" indent="1"/>
    </xf>
    <xf numFmtId="0" fontId="9" fillId="4" borderId="0" xfId="0" applyFont="1" applyFill="1"/>
    <xf numFmtId="165" fontId="9" fillId="0" borderId="0" xfId="0" applyNumberFormat="1" applyFont="1"/>
    <xf numFmtId="164" fontId="9" fillId="4" borderId="0" xfId="2" applyFont="1" applyFill="1"/>
    <xf numFmtId="0" fontId="7" fillId="2" borderId="5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Continuous"/>
    </xf>
    <xf numFmtId="0" fontId="16" fillId="2" borderId="3" xfId="0" applyFont="1" applyFill="1" applyBorder="1" applyAlignment="1">
      <alignment horizontal="centerContinuous"/>
    </xf>
    <xf numFmtId="0" fontId="16" fillId="2" borderId="4" xfId="0" applyFont="1" applyFill="1" applyBorder="1" applyAlignment="1">
      <alignment horizontal="centerContinuous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0" borderId="17" xfId="0" applyFont="1" applyBorder="1"/>
    <xf numFmtId="165" fontId="16" fillId="0" borderId="18" xfId="0" applyNumberFormat="1" applyFont="1" applyBorder="1"/>
    <xf numFmtId="0" fontId="16" fillId="0" borderId="19" xfId="0" applyFont="1" applyBorder="1"/>
    <xf numFmtId="165" fontId="16" fillId="0" borderId="1" xfId="0" applyNumberFormat="1" applyFont="1" applyBorder="1"/>
    <xf numFmtId="0" fontId="7" fillId="2" borderId="15" xfId="0" applyFont="1" applyFill="1" applyBorder="1"/>
    <xf numFmtId="165" fontId="7" fillId="2" borderId="16" xfId="0" applyNumberFormat="1" applyFont="1" applyFill="1" applyBorder="1"/>
    <xf numFmtId="0" fontId="16" fillId="2" borderId="15" xfId="0" applyFont="1" applyFill="1" applyBorder="1"/>
    <xf numFmtId="165" fontId="7" fillId="2" borderId="22" xfId="0" applyNumberFormat="1" applyFont="1" applyFill="1" applyBorder="1"/>
    <xf numFmtId="0" fontId="7" fillId="0" borderId="0" xfId="0" applyFont="1" applyBorder="1"/>
    <xf numFmtId="166" fontId="7" fillId="0" borderId="0" xfId="0" applyNumberFormat="1" applyFont="1" applyBorder="1"/>
    <xf numFmtId="0" fontId="7" fillId="2" borderId="23" xfId="0" applyFont="1" applyFill="1" applyBorder="1"/>
    <xf numFmtId="165" fontId="7" fillId="2" borderId="24" xfId="0" applyNumberFormat="1" applyFont="1" applyFill="1" applyBorder="1"/>
    <xf numFmtId="43" fontId="16" fillId="0" borderId="0" xfId="0" applyNumberFormat="1" applyFont="1" applyBorder="1"/>
    <xf numFmtId="0" fontId="16" fillId="4" borderId="0" xfId="0" applyFont="1" applyFill="1" applyBorder="1"/>
    <xf numFmtId="165" fontId="7" fillId="4" borderId="0" xfId="0" applyNumberFormat="1" applyFont="1" applyFill="1" applyBorder="1"/>
    <xf numFmtId="0" fontId="16" fillId="2" borderId="22" xfId="0" applyFont="1" applyFill="1" applyBorder="1" applyAlignment="1">
      <alignment horizontal="center" vertical="center"/>
    </xf>
    <xf numFmtId="165" fontId="16" fillId="0" borderId="25" xfId="0" applyNumberFormat="1" applyFont="1" applyBorder="1"/>
    <xf numFmtId="0" fontId="7" fillId="0" borderId="20" xfId="0" applyFont="1" applyBorder="1"/>
    <xf numFmtId="165" fontId="7" fillId="0" borderId="21" xfId="0" applyNumberFormat="1" applyFont="1" applyBorder="1"/>
    <xf numFmtId="165" fontId="7" fillId="0" borderId="26" xfId="0" applyNumberFormat="1" applyFont="1" applyBorder="1"/>
    <xf numFmtId="0" fontId="7" fillId="0" borderId="0" xfId="0" applyFont="1" applyFill="1" applyBorder="1"/>
    <xf numFmtId="165" fontId="7" fillId="0" borderId="0" xfId="0" applyNumberFormat="1" applyFont="1" applyFill="1" applyBorder="1"/>
    <xf numFmtId="164" fontId="16" fillId="0" borderId="0" xfId="2" applyFont="1"/>
    <xf numFmtId="49" fontId="25" fillId="0" borderId="14" xfId="0" applyNumberFormat="1" applyFont="1" applyBorder="1" applyAlignment="1">
      <alignment horizontal="center" vertical="center"/>
    </xf>
    <xf numFmtId="0" fontId="2" fillId="0" borderId="0" xfId="0" applyFont="1"/>
    <xf numFmtId="0" fontId="26" fillId="0" borderId="0" xfId="0" applyNumberFormat="1" applyFont="1"/>
    <xf numFmtId="165" fontId="0" fillId="0" borderId="1" xfId="0" applyNumberFormat="1" applyBorder="1"/>
    <xf numFmtId="165" fontId="0" fillId="0" borderId="0" xfId="0" applyNumberFormat="1"/>
    <xf numFmtId="165" fontId="2" fillId="3" borderId="1" xfId="0" applyNumberFormat="1" applyFont="1" applyFill="1" applyBorder="1" applyProtection="1">
      <protection locked="0"/>
    </xf>
    <xf numFmtId="165" fontId="0" fillId="0" borderId="1" xfId="0" applyNumberFormat="1" applyBorder="1" applyProtection="1">
      <protection locked="0"/>
    </xf>
    <xf numFmtId="165" fontId="2" fillId="0" borderId="1" xfId="0" applyNumberFormat="1" applyFont="1" applyFill="1" applyBorder="1" applyProtection="1">
      <protection locked="0"/>
    </xf>
    <xf numFmtId="165" fontId="2" fillId="0" borderId="1" xfId="0" applyNumberFormat="1" applyFont="1" applyFill="1" applyBorder="1"/>
    <xf numFmtId="165" fontId="0" fillId="0" borderId="1" xfId="0" applyNumberFormat="1" applyFill="1" applyBorder="1" applyProtection="1">
      <protection locked="0"/>
    </xf>
    <xf numFmtId="165" fontId="0" fillId="0" borderId="1" xfId="0" applyNumberFormat="1" applyFill="1" applyBorder="1"/>
    <xf numFmtId="165" fontId="0" fillId="0" borderId="1" xfId="0" applyNumberFormat="1" applyFont="1" applyBorder="1" applyProtection="1">
      <protection locked="0"/>
    </xf>
    <xf numFmtId="165" fontId="0" fillId="0" borderId="1" xfId="0" applyNumberFormat="1" applyFont="1" applyBorder="1"/>
    <xf numFmtId="165" fontId="2" fillId="0" borderId="1" xfId="0" applyNumberFormat="1" applyFont="1" applyBorder="1" applyProtection="1">
      <protection locked="0"/>
    </xf>
    <xf numFmtId="165" fontId="2" fillId="0" borderId="1" xfId="0" applyNumberFormat="1" applyFont="1" applyBorder="1"/>
    <xf numFmtId="165" fontId="0" fillId="0" borderId="0" xfId="0" applyNumberFormat="1" applyProtection="1">
      <protection locked="0"/>
    </xf>
    <xf numFmtId="165" fontId="2" fillId="5" borderId="1" xfId="0" applyNumberFormat="1" applyFont="1" applyFill="1" applyBorder="1" applyProtection="1">
      <protection locked="0"/>
    </xf>
    <xf numFmtId="166" fontId="2" fillId="2" borderId="1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ill="1" applyBorder="1"/>
    <xf numFmtId="169" fontId="20" fillId="4" borderId="0" xfId="0" applyNumberFormat="1" applyFont="1" applyFill="1"/>
    <xf numFmtId="165" fontId="21" fillId="0" borderId="7" xfId="1" applyNumberFormat="1" applyFont="1" applyFill="1" applyBorder="1" applyAlignment="1">
      <alignment horizontal="right" vertical="center"/>
    </xf>
    <xf numFmtId="165" fontId="21" fillId="4" borderId="7" xfId="1" applyNumberFormat="1" applyFont="1" applyFill="1" applyBorder="1" applyAlignment="1">
      <alignment horizontal="right" vertical="center"/>
    </xf>
    <xf numFmtId="165" fontId="16" fillId="0" borderId="7" xfId="1" applyNumberFormat="1" applyFont="1" applyFill="1" applyBorder="1" applyAlignment="1">
      <alignment horizontal="right" vertical="center"/>
    </xf>
    <xf numFmtId="165" fontId="16" fillId="4" borderId="7" xfId="1" applyNumberFormat="1" applyFont="1" applyFill="1" applyBorder="1" applyAlignment="1">
      <alignment horizontal="right" vertical="center"/>
    </xf>
    <xf numFmtId="165" fontId="7" fillId="2" borderId="5" xfId="0" applyNumberFormat="1" applyFont="1" applyFill="1" applyBorder="1" applyAlignment="1">
      <alignment horizontal="right"/>
    </xf>
    <xf numFmtId="165" fontId="7" fillId="2" borderId="3" xfId="0" applyNumberFormat="1" applyFont="1" applyFill="1" applyBorder="1" applyAlignment="1">
      <alignment horizontal="right"/>
    </xf>
    <xf numFmtId="165" fontId="7" fillId="2" borderId="4" xfId="0" applyNumberFormat="1" applyFont="1" applyFill="1" applyBorder="1" applyAlignment="1">
      <alignment horizontal="right"/>
    </xf>
    <xf numFmtId="165" fontId="21" fillId="4" borderId="9" xfId="1" applyNumberFormat="1" applyFont="1" applyFill="1" applyBorder="1" applyAlignment="1">
      <alignment horizontal="right" vertical="center"/>
    </xf>
    <xf numFmtId="165" fontId="21" fillId="4" borderId="10" xfId="1" applyNumberFormat="1" applyFont="1" applyFill="1" applyBorder="1" applyAlignment="1">
      <alignment horizontal="right" vertical="center"/>
    </xf>
    <xf numFmtId="165" fontId="7" fillId="2" borderId="6" xfId="0" applyNumberFormat="1" applyFont="1" applyFill="1" applyBorder="1" applyAlignment="1">
      <alignment horizontal="right"/>
    </xf>
    <xf numFmtId="165" fontId="22" fillId="0" borderId="1" xfId="6" applyNumberFormat="1" applyFont="1" applyFill="1" applyBorder="1" applyAlignment="1" applyProtection="1">
      <alignment vertical="center" wrapText="1" shrinkToFit="1"/>
    </xf>
    <xf numFmtId="165" fontId="23" fillId="0" borderId="1" xfId="0" applyNumberFormat="1" applyFont="1" applyFill="1" applyBorder="1" applyAlignment="1" applyProtection="1">
      <alignment horizontal="right" vertical="center" wrapText="1" shrinkToFit="1"/>
    </xf>
    <xf numFmtId="165" fontId="22" fillId="0" borderId="1" xfId="0" applyNumberFormat="1" applyFont="1" applyFill="1" applyBorder="1" applyAlignment="1" applyProtection="1">
      <alignment horizontal="right" vertical="center" wrapText="1" shrinkToFit="1"/>
    </xf>
    <xf numFmtId="43" fontId="0" fillId="0" borderId="0" xfId="0" applyNumberFormat="1"/>
    <xf numFmtId="0" fontId="2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2" fillId="6" borderId="1" xfId="6" applyNumberFormat="1" applyFont="1" applyFill="1" applyBorder="1" applyAlignment="1" applyProtection="1">
      <alignment horizontal="center" vertical="center" wrapText="1" shrinkToFit="1"/>
    </xf>
    <xf numFmtId="165" fontId="22" fillId="6" borderId="12" xfId="6" applyNumberFormat="1" applyFont="1" applyFill="1" applyBorder="1" applyAlignment="1" applyProtection="1">
      <alignment horizontal="center" vertical="center" wrapText="1" shrinkToFit="1"/>
    </xf>
    <xf numFmtId="165" fontId="22" fillId="6" borderId="13" xfId="6" applyNumberFormat="1" applyFont="1" applyFill="1" applyBorder="1" applyAlignment="1" applyProtection="1">
      <alignment horizontal="center" vertical="center" wrapText="1" shrinkToFit="1"/>
    </xf>
    <xf numFmtId="165" fontId="22" fillId="6" borderId="14" xfId="6" applyNumberFormat="1" applyFont="1" applyFill="1" applyBorder="1" applyAlignment="1" applyProtection="1">
      <alignment horizontal="center" vertical="center" wrapText="1" shrinkToFit="1"/>
    </xf>
  </cellXfs>
  <cellStyles count="7">
    <cellStyle name="Comma 2" xfId="4"/>
    <cellStyle name="Moeda" xfId="2" builtinId="4"/>
    <cellStyle name="Normal" xfId="0" builtinId="0"/>
    <cellStyle name="Normal 2" xfId="6"/>
    <cellStyle name="Normal_Worksheet in 2210 Suporte Relatório Combined Leadsheet" xfId="3"/>
    <cellStyle name="Vírgula" xfId="1" builtinId="3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96"/>
  <sheetViews>
    <sheetView showGridLines="0" zoomScaleNormal="100" workbookViewId="0">
      <selection activeCell="D65" sqref="D65"/>
    </sheetView>
  </sheetViews>
  <sheetFormatPr defaultRowHeight="15" x14ac:dyDescent="0.25"/>
  <cols>
    <col min="3" max="3" width="80.7109375" customWidth="1"/>
    <col min="4" max="4" width="7.7109375" customWidth="1"/>
    <col min="5" max="5" width="18.7109375" style="137" bestFit="1" customWidth="1"/>
    <col min="6" max="6" width="19.140625" style="137" bestFit="1" customWidth="1"/>
    <col min="7" max="7" width="9.140625" customWidth="1"/>
    <col min="8" max="8" width="13.28515625" bestFit="1" customWidth="1"/>
    <col min="9" max="9" width="9.85546875" bestFit="1" customWidth="1"/>
  </cols>
  <sheetData>
    <row r="2" spans="2:9" x14ac:dyDescent="0.25">
      <c r="B2" s="134" t="s">
        <v>186</v>
      </c>
    </row>
    <row r="3" spans="2:9" x14ac:dyDescent="0.25">
      <c r="B3" s="134" t="s">
        <v>187</v>
      </c>
    </row>
    <row r="5" spans="2:9" x14ac:dyDescent="0.25">
      <c r="B5" t="s">
        <v>202</v>
      </c>
    </row>
    <row r="6" spans="2:9" x14ac:dyDescent="0.25">
      <c r="B6" s="167" t="s">
        <v>188</v>
      </c>
      <c r="C6" s="167"/>
      <c r="D6" s="167"/>
      <c r="E6" s="167"/>
      <c r="F6" s="167"/>
    </row>
    <row r="8" spans="2:9" x14ac:dyDescent="0.25">
      <c r="B8" t="s">
        <v>81</v>
      </c>
    </row>
    <row r="10" spans="2:9" x14ac:dyDescent="0.25">
      <c r="B10" s="169" t="s">
        <v>78</v>
      </c>
      <c r="C10" s="169"/>
      <c r="D10" s="9" t="s">
        <v>79</v>
      </c>
      <c r="E10" s="150">
        <v>2020</v>
      </c>
      <c r="F10" s="150">
        <v>2019</v>
      </c>
    </row>
    <row r="11" spans="2:9" x14ac:dyDescent="0.25">
      <c r="B11" s="170" t="s">
        <v>0</v>
      </c>
      <c r="C11" s="170"/>
      <c r="D11" s="7"/>
      <c r="E11" s="138">
        <f>E12+E37</f>
        <v>4259827.1099999994</v>
      </c>
      <c r="F11" s="138">
        <f>F12+F37</f>
        <v>3446156.2</v>
      </c>
      <c r="H11" s="2"/>
      <c r="I11" s="166"/>
    </row>
    <row r="12" spans="2:9" x14ac:dyDescent="0.25">
      <c r="B12" s="171" t="s">
        <v>1</v>
      </c>
      <c r="C12" s="171"/>
      <c r="D12" s="3"/>
      <c r="E12" s="143">
        <f>E13+E21+E35+E29</f>
        <v>2616257.2499999995</v>
      </c>
      <c r="F12" s="143">
        <f>F13+F21+F35+F29</f>
        <v>1864333.6400000001</v>
      </c>
      <c r="H12" s="2"/>
    </row>
    <row r="13" spans="2:9" x14ac:dyDescent="0.25">
      <c r="B13" s="4"/>
      <c r="C13" s="5" t="s">
        <v>2</v>
      </c>
      <c r="D13" s="5"/>
      <c r="E13" s="141">
        <f>SUM(E14:E20)</f>
        <v>878384.97</v>
      </c>
      <c r="F13" s="141">
        <f>SUM(F14:F20)</f>
        <v>324533.56</v>
      </c>
      <c r="H13" s="151"/>
    </row>
    <row r="14" spans="2:9" x14ac:dyDescent="0.25">
      <c r="B14" s="4"/>
      <c r="C14" s="6" t="s">
        <v>3</v>
      </c>
      <c r="D14" s="6"/>
      <c r="E14" s="142">
        <v>245.97</v>
      </c>
      <c r="F14" s="143">
        <v>231.58</v>
      </c>
      <c r="H14" s="2"/>
    </row>
    <row r="15" spans="2:9" x14ac:dyDescent="0.25">
      <c r="B15" s="4"/>
      <c r="C15" s="6" t="s">
        <v>4</v>
      </c>
      <c r="D15" s="133" t="s">
        <v>220</v>
      </c>
      <c r="E15" s="142">
        <v>0</v>
      </c>
      <c r="F15" s="143">
        <v>141</v>
      </c>
      <c r="H15" s="2"/>
    </row>
    <row r="16" spans="2:9" x14ac:dyDescent="0.25">
      <c r="B16" s="4"/>
      <c r="C16" s="6" t="s">
        <v>5</v>
      </c>
      <c r="D16" s="133" t="s">
        <v>220</v>
      </c>
      <c r="E16" s="142">
        <v>25.33</v>
      </c>
      <c r="F16" s="143">
        <v>3500</v>
      </c>
      <c r="H16" s="2"/>
    </row>
    <row r="17" spans="2:8" x14ac:dyDescent="0.25">
      <c r="B17" s="4"/>
      <c r="C17" s="6" t="s">
        <v>6</v>
      </c>
      <c r="D17" s="133" t="s">
        <v>220</v>
      </c>
      <c r="E17" s="142">
        <v>2113.54</v>
      </c>
      <c r="F17" s="143">
        <v>0</v>
      </c>
      <c r="H17" s="2"/>
    </row>
    <row r="18" spans="2:8" x14ac:dyDescent="0.25">
      <c r="B18" s="4"/>
      <c r="C18" s="6" t="s">
        <v>7</v>
      </c>
      <c r="D18" s="133" t="s">
        <v>221</v>
      </c>
      <c r="E18" s="142">
        <v>96416.21</v>
      </c>
      <c r="F18" s="143">
        <v>100950.82</v>
      </c>
      <c r="H18" s="2"/>
    </row>
    <row r="19" spans="2:8" x14ac:dyDescent="0.25">
      <c r="B19" s="4"/>
      <c r="C19" s="6" t="s">
        <v>8</v>
      </c>
      <c r="D19" s="133" t="s">
        <v>221</v>
      </c>
      <c r="E19" s="142">
        <v>253512.67</v>
      </c>
      <c r="F19" s="143">
        <v>101037.7</v>
      </c>
      <c r="H19" s="2"/>
    </row>
    <row r="20" spans="2:8" x14ac:dyDescent="0.25">
      <c r="B20" s="4"/>
      <c r="C20" s="6" t="s">
        <v>9</v>
      </c>
      <c r="D20" s="133" t="s">
        <v>221</v>
      </c>
      <c r="E20" s="142">
        <v>526071.25</v>
      </c>
      <c r="F20" s="143">
        <v>118672.46</v>
      </c>
      <c r="H20" s="2"/>
    </row>
    <row r="21" spans="2:8" x14ac:dyDescent="0.25">
      <c r="B21" s="4"/>
      <c r="C21" s="5" t="s">
        <v>10</v>
      </c>
      <c r="D21" s="5"/>
      <c r="E21" s="140">
        <f>E22+E27</f>
        <v>1734462.0899999999</v>
      </c>
      <c r="F21" s="140">
        <f>F22+F27</f>
        <v>1504098.6700000002</v>
      </c>
      <c r="H21" s="2"/>
    </row>
    <row r="22" spans="2:8" x14ac:dyDescent="0.25">
      <c r="B22" s="4"/>
      <c r="C22" s="5" t="s">
        <v>11</v>
      </c>
      <c r="D22" s="5"/>
      <c r="E22" s="140">
        <f>SUM(E23:E26)</f>
        <v>1427591.8199999998</v>
      </c>
      <c r="F22" s="140">
        <f>SUM(F23:F26)</f>
        <v>1232961.0900000001</v>
      </c>
      <c r="H22" s="2"/>
    </row>
    <row r="23" spans="2:8" x14ac:dyDescent="0.25">
      <c r="B23" s="4"/>
      <c r="C23" s="6" t="s">
        <v>12</v>
      </c>
      <c r="D23" s="133" t="s">
        <v>222</v>
      </c>
      <c r="E23" s="142">
        <v>954248.82</v>
      </c>
      <c r="F23" s="143">
        <v>1064961.1200000001</v>
      </c>
      <c r="H23" s="2"/>
    </row>
    <row r="24" spans="2:8" x14ac:dyDescent="0.25">
      <c r="B24" s="4"/>
      <c r="C24" s="6" t="s">
        <v>41</v>
      </c>
      <c r="D24" s="133" t="s">
        <v>222</v>
      </c>
      <c r="E24" s="142">
        <v>65250</v>
      </c>
      <c r="F24" s="143">
        <v>65249.97</v>
      </c>
      <c r="H24" s="2"/>
    </row>
    <row r="25" spans="2:8" x14ac:dyDescent="0.25">
      <c r="B25" s="4"/>
      <c r="C25" s="6" t="s">
        <v>178</v>
      </c>
      <c r="D25" s="133" t="s">
        <v>222</v>
      </c>
      <c r="E25" s="142">
        <v>102750</v>
      </c>
      <c r="F25" s="143">
        <v>102750</v>
      </c>
      <c r="H25" s="2"/>
    </row>
    <row r="26" spans="2:8" x14ac:dyDescent="0.25">
      <c r="B26" s="4"/>
      <c r="C26" s="6" t="s">
        <v>203</v>
      </c>
      <c r="D26" s="133" t="s">
        <v>222</v>
      </c>
      <c r="E26" s="142">
        <v>305343</v>
      </c>
      <c r="F26" s="143">
        <v>0</v>
      </c>
      <c r="H26" s="2"/>
    </row>
    <row r="27" spans="2:8" x14ac:dyDescent="0.25">
      <c r="B27" s="4"/>
      <c r="C27" s="5" t="s">
        <v>13</v>
      </c>
      <c r="D27" s="5"/>
      <c r="E27" s="140">
        <f>E28</f>
        <v>306870.27</v>
      </c>
      <c r="F27" s="140">
        <f>F28</f>
        <v>271137.58</v>
      </c>
      <c r="H27" s="2"/>
    </row>
    <row r="28" spans="2:8" x14ac:dyDescent="0.25">
      <c r="B28" s="4"/>
      <c r="C28" s="6" t="s">
        <v>14</v>
      </c>
      <c r="D28" s="6"/>
      <c r="E28" s="142">
        <v>306870.27</v>
      </c>
      <c r="F28" s="143">
        <v>271137.58</v>
      </c>
      <c r="H28" s="2"/>
    </row>
    <row r="29" spans="2:8" x14ac:dyDescent="0.25">
      <c r="B29" s="4"/>
      <c r="C29" s="5" t="s">
        <v>15</v>
      </c>
      <c r="D29" s="5"/>
      <c r="E29" s="140">
        <f>SUM(E30:E34)</f>
        <v>1127.76</v>
      </c>
      <c r="F29" s="140">
        <f>SUM(F30:F33)</f>
        <v>33306.729999999996</v>
      </c>
      <c r="H29" s="2"/>
    </row>
    <row r="30" spans="2:8" x14ac:dyDescent="0.25">
      <c r="B30" s="4"/>
      <c r="C30" s="11" t="s">
        <v>180</v>
      </c>
      <c r="D30" s="5"/>
      <c r="E30" s="144">
        <v>0</v>
      </c>
      <c r="F30" s="145">
        <v>9536.3799999999992</v>
      </c>
      <c r="H30" s="2"/>
    </row>
    <row r="31" spans="2:8" x14ac:dyDescent="0.25">
      <c r="B31" s="4"/>
      <c r="C31" s="6" t="s">
        <v>16</v>
      </c>
      <c r="D31" s="6"/>
      <c r="E31" s="139">
        <v>0</v>
      </c>
      <c r="F31" s="136">
        <v>4393.12</v>
      </c>
      <c r="H31" s="2"/>
    </row>
    <row r="32" spans="2:8" x14ac:dyDescent="0.25">
      <c r="B32" s="4"/>
      <c r="C32" s="6" t="s">
        <v>17</v>
      </c>
      <c r="D32" s="6"/>
      <c r="E32" s="139">
        <v>630.38</v>
      </c>
      <c r="F32" s="145">
        <v>18963.669999999998</v>
      </c>
      <c r="H32" s="2"/>
    </row>
    <row r="33" spans="2:9" x14ac:dyDescent="0.25">
      <c r="B33" s="4"/>
      <c r="C33" s="6" t="s">
        <v>181</v>
      </c>
      <c r="D33" s="6"/>
      <c r="E33" s="139">
        <v>270</v>
      </c>
      <c r="F33" s="145">
        <v>413.56</v>
      </c>
      <c r="H33" s="2"/>
    </row>
    <row r="34" spans="2:9" x14ac:dyDescent="0.25">
      <c r="B34" s="4"/>
      <c r="C34" s="6" t="s">
        <v>204</v>
      </c>
      <c r="D34" s="6"/>
      <c r="E34" s="139">
        <v>227.38</v>
      </c>
      <c r="F34" s="145"/>
      <c r="H34" s="2"/>
    </row>
    <row r="35" spans="2:9" x14ac:dyDescent="0.25">
      <c r="B35" s="4"/>
      <c r="C35" s="5" t="s">
        <v>18</v>
      </c>
      <c r="D35" s="5"/>
      <c r="E35" s="140">
        <f>E36</f>
        <v>2282.4299999999998</v>
      </c>
      <c r="F35" s="141">
        <v>2394.6799999999998</v>
      </c>
      <c r="H35" s="2"/>
    </row>
    <row r="36" spans="2:9" x14ac:dyDescent="0.25">
      <c r="B36" s="4"/>
      <c r="C36" s="6" t="s">
        <v>19</v>
      </c>
      <c r="D36" s="6"/>
      <c r="E36" s="142">
        <v>2282.4299999999998</v>
      </c>
      <c r="F36" s="143">
        <v>2394.6799999999998</v>
      </c>
      <c r="H36" s="2"/>
    </row>
    <row r="37" spans="2:9" x14ac:dyDescent="0.25">
      <c r="B37" s="168" t="s">
        <v>20</v>
      </c>
      <c r="C37" s="168"/>
      <c r="D37" s="8"/>
      <c r="E37" s="140">
        <f>E38+E45</f>
        <v>1643569.8599999999</v>
      </c>
      <c r="F37" s="140">
        <f>F38+F45</f>
        <v>1581822.5599999998</v>
      </c>
      <c r="H37" s="2"/>
    </row>
    <row r="38" spans="2:9" x14ac:dyDescent="0.25">
      <c r="B38" s="4"/>
      <c r="C38" s="5" t="s">
        <v>21</v>
      </c>
      <c r="D38" s="5"/>
      <c r="E38" s="140">
        <f>SUM(E39:E44)</f>
        <v>1643558.7399999998</v>
      </c>
      <c r="F38" s="140">
        <f>SUM(F39:F44)</f>
        <v>1581577.92</v>
      </c>
      <c r="H38" s="2"/>
    </row>
    <row r="39" spans="2:9" x14ac:dyDescent="0.25">
      <c r="B39" s="4"/>
      <c r="C39" s="6" t="s">
        <v>21</v>
      </c>
      <c r="D39" s="133" t="s">
        <v>220</v>
      </c>
      <c r="E39" s="139">
        <v>1367258.37</v>
      </c>
      <c r="F39" s="136">
        <v>1252950.73</v>
      </c>
      <c r="H39" s="2"/>
    </row>
    <row r="40" spans="2:9" x14ac:dyDescent="0.25">
      <c r="B40" s="4"/>
      <c r="C40" s="6" t="s">
        <v>22</v>
      </c>
      <c r="D40" s="6"/>
      <c r="E40" s="139">
        <v>-174981.35</v>
      </c>
      <c r="F40" s="136">
        <v>-130604.89</v>
      </c>
      <c r="H40" s="2"/>
      <c r="I40" s="2"/>
    </row>
    <row r="41" spans="2:9" x14ac:dyDescent="0.25">
      <c r="B41" s="4"/>
      <c r="C41" s="6" t="s">
        <v>23</v>
      </c>
      <c r="D41" s="133" t="s">
        <v>220</v>
      </c>
      <c r="E41" s="139">
        <v>424780.93</v>
      </c>
      <c r="F41" s="136">
        <v>424780.93</v>
      </c>
      <c r="H41" s="2"/>
    </row>
    <row r="42" spans="2:9" x14ac:dyDescent="0.25">
      <c r="B42" s="4"/>
      <c r="C42" s="6" t="s">
        <v>24</v>
      </c>
      <c r="D42" s="6"/>
      <c r="E42" s="139">
        <v>-4149.58</v>
      </c>
      <c r="F42" s="136">
        <v>-3311.74</v>
      </c>
      <c r="H42" s="2"/>
    </row>
    <row r="43" spans="2:9" x14ac:dyDescent="0.25">
      <c r="B43" s="4"/>
      <c r="C43" s="6" t="s">
        <v>25</v>
      </c>
      <c r="D43" s="133" t="s">
        <v>220</v>
      </c>
      <c r="E43" s="139">
        <v>47000.480000000003</v>
      </c>
      <c r="F43" s="136">
        <v>47000.480000000003</v>
      </c>
      <c r="H43" s="2"/>
    </row>
    <row r="44" spans="2:9" x14ac:dyDescent="0.25">
      <c r="B44" s="4"/>
      <c r="C44" s="6" t="s">
        <v>26</v>
      </c>
      <c r="D44" s="6"/>
      <c r="E44" s="139">
        <v>-16350.11</v>
      </c>
      <c r="F44" s="136">
        <v>-9237.59</v>
      </c>
      <c r="H44" s="2"/>
    </row>
    <row r="45" spans="2:9" x14ac:dyDescent="0.25">
      <c r="B45" s="4"/>
      <c r="C45" s="5" t="s">
        <v>27</v>
      </c>
      <c r="D45" s="5"/>
      <c r="E45" s="140">
        <f>SUM(E46:E47)</f>
        <v>11.120000000000118</v>
      </c>
      <c r="F45" s="140">
        <f>SUM(F46:F47)</f>
        <v>244.6400000000001</v>
      </c>
      <c r="H45" s="2"/>
    </row>
    <row r="46" spans="2:9" x14ac:dyDescent="0.25">
      <c r="B46" s="4"/>
      <c r="C46" s="6" t="s">
        <v>28</v>
      </c>
      <c r="D46" s="133" t="s">
        <v>220</v>
      </c>
      <c r="E46" s="144">
        <v>1167.69</v>
      </c>
      <c r="F46" s="145">
        <v>1167.69</v>
      </c>
      <c r="H46" s="2"/>
    </row>
    <row r="47" spans="2:9" x14ac:dyDescent="0.25">
      <c r="B47" s="4"/>
      <c r="C47" s="6" t="s">
        <v>179</v>
      </c>
      <c r="D47" s="133"/>
      <c r="E47" s="139">
        <v>-1156.57</v>
      </c>
      <c r="F47" s="136">
        <v>-923.05</v>
      </c>
      <c r="H47" s="2"/>
    </row>
    <row r="48" spans="2:9" x14ac:dyDescent="0.25">
      <c r="C48" s="1"/>
      <c r="D48" s="1"/>
      <c r="E48" s="148"/>
      <c r="H48" s="2"/>
    </row>
    <row r="49" spans="2:9" x14ac:dyDescent="0.25">
      <c r="B49" s="169" t="s">
        <v>78</v>
      </c>
      <c r="C49" s="169"/>
      <c r="D49" s="9" t="s">
        <v>79</v>
      </c>
      <c r="E49" s="150">
        <v>2020</v>
      </c>
      <c r="F49" s="150">
        <v>2019</v>
      </c>
      <c r="H49" s="2"/>
    </row>
    <row r="50" spans="2:9" x14ac:dyDescent="0.25">
      <c r="B50" s="172" t="s">
        <v>29</v>
      </c>
      <c r="C50" s="172"/>
      <c r="D50" s="10"/>
      <c r="E50" s="149">
        <f>E51+E76+E80</f>
        <v>4259827.1099999994</v>
      </c>
      <c r="F50" s="149">
        <f>F51+F76+F80</f>
        <v>3461156.2300000004</v>
      </c>
      <c r="H50" s="2"/>
      <c r="I50" s="166"/>
    </row>
    <row r="51" spans="2:9" x14ac:dyDescent="0.25">
      <c r="B51" s="4"/>
      <c r="C51" s="5" t="s">
        <v>30</v>
      </c>
      <c r="D51" s="6"/>
      <c r="E51" s="146">
        <f>E52+E59</f>
        <v>2981951.15</v>
      </c>
      <c r="F51" s="146">
        <f>F52+F59</f>
        <v>2247578.35</v>
      </c>
      <c r="H51" s="2"/>
    </row>
    <row r="52" spans="2:9" x14ac:dyDescent="0.25">
      <c r="B52" s="4"/>
      <c r="C52" s="5" t="s">
        <v>31</v>
      </c>
      <c r="D52" s="5"/>
      <c r="E52" s="146">
        <f>SUM(E53:E58)</f>
        <v>486829.65</v>
      </c>
      <c r="F52" s="146">
        <f>SUM(F53:F58)</f>
        <v>511362.58999999997</v>
      </c>
      <c r="H52" s="2"/>
    </row>
    <row r="53" spans="2:9" x14ac:dyDescent="0.25">
      <c r="B53" s="4"/>
      <c r="C53" s="6" t="s">
        <v>32</v>
      </c>
      <c r="D53" s="133" t="s">
        <v>220</v>
      </c>
      <c r="E53" s="142">
        <v>8366.9500000000007</v>
      </c>
      <c r="F53" s="136">
        <v>21675.84</v>
      </c>
      <c r="H53" s="2"/>
    </row>
    <row r="54" spans="2:9" x14ac:dyDescent="0.25">
      <c r="B54" s="4"/>
      <c r="C54" s="6" t="s">
        <v>33</v>
      </c>
      <c r="D54" s="133" t="s">
        <v>220</v>
      </c>
      <c r="E54" s="142">
        <v>26654.99</v>
      </c>
      <c r="F54" s="136">
        <v>23108.61</v>
      </c>
      <c r="H54" s="2"/>
    </row>
    <row r="55" spans="2:9" x14ac:dyDescent="0.25">
      <c r="B55" s="4"/>
      <c r="C55" s="6" t="s">
        <v>34</v>
      </c>
      <c r="D55" s="133" t="s">
        <v>220</v>
      </c>
      <c r="E55" s="142">
        <v>0</v>
      </c>
      <c r="F55" s="136">
        <v>464.02</v>
      </c>
      <c r="H55" s="2"/>
    </row>
    <row r="56" spans="2:9" x14ac:dyDescent="0.25">
      <c r="B56" s="4"/>
      <c r="C56" s="6" t="s">
        <v>35</v>
      </c>
      <c r="D56" s="133" t="s">
        <v>220</v>
      </c>
      <c r="E56" s="142">
        <v>73078.78</v>
      </c>
      <c r="F56" s="136">
        <v>65830.880000000005</v>
      </c>
      <c r="H56" s="2"/>
    </row>
    <row r="57" spans="2:9" x14ac:dyDescent="0.25">
      <c r="B57" s="4"/>
      <c r="C57" s="6" t="s">
        <v>36</v>
      </c>
      <c r="D57" s="6"/>
      <c r="E57" s="142">
        <v>377602.4</v>
      </c>
      <c r="F57" s="136">
        <v>399651.75</v>
      </c>
      <c r="H57" s="2"/>
    </row>
    <row r="58" spans="2:9" x14ac:dyDescent="0.25">
      <c r="B58" s="4"/>
      <c r="C58" s="6" t="s">
        <v>37</v>
      </c>
      <c r="D58" s="133" t="s">
        <v>220</v>
      </c>
      <c r="E58" s="142">
        <v>1126.53</v>
      </c>
      <c r="F58" s="136">
        <v>631.49</v>
      </c>
      <c r="H58" s="2"/>
    </row>
    <row r="59" spans="2:9" x14ac:dyDescent="0.25">
      <c r="B59" s="4"/>
      <c r="C59" s="5" t="s">
        <v>38</v>
      </c>
      <c r="D59" s="5"/>
      <c r="E59" s="140">
        <f>E60+E65+E67+E74</f>
        <v>2495121.5</v>
      </c>
      <c r="F59" s="140">
        <f>F60+F65+F67+F74</f>
        <v>1736215.7600000002</v>
      </c>
      <c r="H59" s="2"/>
    </row>
    <row r="60" spans="2:9" x14ac:dyDescent="0.25">
      <c r="B60" s="4"/>
      <c r="C60" s="5" t="s">
        <v>39</v>
      </c>
      <c r="D60" s="6"/>
      <c r="E60" s="146">
        <f>SUM(E61:E64)</f>
        <v>1949910.3</v>
      </c>
      <c r="F60" s="146">
        <f>SUM(F61:F63)</f>
        <v>1282985.02</v>
      </c>
      <c r="H60" s="2"/>
    </row>
    <row r="61" spans="2:9" x14ac:dyDescent="0.25">
      <c r="B61" s="4"/>
      <c r="C61" s="6" t="s">
        <v>40</v>
      </c>
      <c r="D61" s="133" t="s">
        <v>222</v>
      </c>
      <c r="E61" s="142">
        <v>1121774.2</v>
      </c>
      <c r="F61" s="136">
        <v>1112052.8400000001</v>
      </c>
      <c r="H61" s="2"/>
    </row>
    <row r="62" spans="2:9" x14ac:dyDescent="0.25">
      <c r="B62" s="4"/>
      <c r="C62" s="6" t="s">
        <v>41</v>
      </c>
      <c r="D62" s="133" t="s">
        <v>222</v>
      </c>
      <c r="E62" s="142">
        <v>135593.45000000001</v>
      </c>
      <c r="F62" s="136">
        <v>66756.06</v>
      </c>
      <c r="H62" s="2"/>
    </row>
    <row r="63" spans="2:9" x14ac:dyDescent="0.25">
      <c r="B63" s="4"/>
      <c r="C63" s="6" t="s">
        <v>178</v>
      </c>
      <c r="D63" s="133" t="s">
        <v>222</v>
      </c>
      <c r="E63" s="142">
        <v>245978.83</v>
      </c>
      <c r="F63" s="136">
        <v>104176.12</v>
      </c>
      <c r="H63" s="2"/>
    </row>
    <row r="64" spans="2:9" x14ac:dyDescent="0.25">
      <c r="B64" s="4"/>
      <c r="C64" s="6" t="s">
        <v>205</v>
      </c>
      <c r="D64" s="133" t="s">
        <v>222</v>
      </c>
      <c r="E64" s="142">
        <v>446563.82</v>
      </c>
      <c r="F64" s="136">
        <v>0</v>
      </c>
      <c r="H64" s="2"/>
    </row>
    <row r="65" spans="2:8" x14ac:dyDescent="0.25">
      <c r="B65" s="4"/>
      <c r="C65" s="5" t="s">
        <v>42</v>
      </c>
      <c r="D65" s="6"/>
      <c r="E65" s="146">
        <f>SUM(E66)</f>
        <v>2000</v>
      </c>
      <c r="F65" s="146">
        <f>SUM(F66)</f>
        <v>4519.55</v>
      </c>
      <c r="H65" s="2"/>
    </row>
    <row r="66" spans="2:8" x14ac:dyDescent="0.25">
      <c r="B66" s="4"/>
      <c r="C66" s="11" t="s">
        <v>57</v>
      </c>
      <c r="D66" s="133"/>
      <c r="E66" s="144">
        <v>2000</v>
      </c>
      <c r="F66" s="136">
        <v>4519.55</v>
      </c>
      <c r="H66" s="2"/>
    </row>
    <row r="67" spans="2:8" x14ac:dyDescent="0.25">
      <c r="B67" s="4"/>
      <c r="C67" s="5" t="s">
        <v>43</v>
      </c>
      <c r="D67" s="5"/>
      <c r="E67" s="146">
        <f>SUM(E68:E73)</f>
        <v>542677.07000000007</v>
      </c>
      <c r="F67" s="146">
        <f>SUM(F68:F73)</f>
        <v>447821.08</v>
      </c>
      <c r="H67" s="2"/>
    </row>
    <row r="68" spans="2:8" x14ac:dyDescent="0.25">
      <c r="B68" s="4"/>
      <c r="C68" s="6" t="s">
        <v>44</v>
      </c>
      <c r="D68" s="133"/>
      <c r="E68" s="139">
        <v>485299.13</v>
      </c>
      <c r="F68" s="136">
        <v>417821.08</v>
      </c>
      <c r="H68" s="2"/>
    </row>
    <row r="69" spans="2:8" x14ac:dyDescent="0.25">
      <c r="B69" s="4"/>
      <c r="C69" s="6" t="s">
        <v>59</v>
      </c>
      <c r="D69" s="133"/>
      <c r="E69" s="139">
        <v>22144.31</v>
      </c>
      <c r="F69" s="136">
        <v>0</v>
      </c>
      <c r="H69" s="2"/>
    </row>
    <row r="70" spans="2:8" x14ac:dyDescent="0.25">
      <c r="B70" s="4"/>
      <c r="C70" s="6" t="s">
        <v>206</v>
      </c>
      <c r="D70" s="133"/>
      <c r="E70" s="139">
        <v>12883.25</v>
      </c>
      <c r="F70" s="136"/>
      <c r="H70" s="2"/>
    </row>
    <row r="71" spans="2:8" x14ac:dyDescent="0.25">
      <c r="B71" s="4"/>
      <c r="C71" s="6" t="s">
        <v>182</v>
      </c>
      <c r="D71" s="133"/>
      <c r="E71" s="139">
        <v>0</v>
      </c>
      <c r="F71" s="136">
        <v>15000</v>
      </c>
      <c r="H71" s="2"/>
    </row>
    <row r="72" spans="2:8" x14ac:dyDescent="0.25">
      <c r="B72" s="4"/>
      <c r="C72" s="6" t="s">
        <v>207</v>
      </c>
      <c r="D72" s="133"/>
      <c r="E72" s="139">
        <v>10738.6</v>
      </c>
      <c r="F72" s="136"/>
      <c r="H72" s="2"/>
    </row>
    <row r="73" spans="2:8" x14ac:dyDescent="0.25">
      <c r="B73" s="4"/>
      <c r="C73" s="6" t="s">
        <v>208</v>
      </c>
      <c r="D73" s="133"/>
      <c r="E73" s="139">
        <v>11611.78</v>
      </c>
      <c r="F73" s="136">
        <v>15000</v>
      </c>
      <c r="H73" s="2"/>
    </row>
    <row r="74" spans="2:8" x14ac:dyDescent="0.25">
      <c r="B74" s="4"/>
      <c r="C74" s="5" t="s">
        <v>46</v>
      </c>
      <c r="D74" s="5"/>
      <c r="E74" s="146">
        <f>E75</f>
        <v>534.13</v>
      </c>
      <c r="F74" s="146">
        <f>F75</f>
        <v>890.11</v>
      </c>
      <c r="H74" s="2"/>
    </row>
    <row r="75" spans="2:8" x14ac:dyDescent="0.25">
      <c r="B75" s="4"/>
      <c r="C75" s="6" t="s">
        <v>46</v>
      </c>
      <c r="D75" s="6"/>
      <c r="E75" s="139">
        <v>534.13</v>
      </c>
      <c r="F75" s="136">
        <v>890.11</v>
      </c>
      <c r="H75" s="2"/>
    </row>
    <row r="76" spans="2:8" x14ac:dyDescent="0.25">
      <c r="B76" s="4"/>
      <c r="C76" s="5" t="s">
        <v>47</v>
      </c>
      <c r="D76" s="6"/>
      <c r="E76" s="146">
        <f>E77+E78</f>
        <v>0</v>
      </c>
      <c r="F76" s="146">
        <f>F77+F78</f>
        <v>481.89</v>
      </c>
      <c r="G76" s="2"/>
      <c r="H76" s="2"/>
    </row>
    <row r="77" spans="2:8" x14ac:dyDescent="0.25">
      <c r="B77" s="4"/>
      <c r="C77" s="5" t="s">
        <v>80</v>
      </c>
      <c r="D77" s="6"/>
      <c r="E77" s="139">
        <v>0</v>
      </c>
      <c r="F77" s="147">
        <v>0</v>
      </c>
      <c r="H77" s="2"/>
    </row>
    <row r="78" spans="2:8" x14ac:dyDescent="0.25">
      <c r="B78" s="4"/>
      <c r="C78" s="5" t="s">
        <v>46</v>
      </c>
      <c r="D78" s="5"/>
      <c r="E78" s="140">
        <f>E79</f>
        <v>0</v>
      </c>
      <c r="F78" s="140">
        <f>F79</f>
        <v>481.89</v>
      </c>
      <c r="H78" s="2"/>
    </row>
    <row r="79" spans="2:8" x14ac:dyDescent="0.25">
      <c r="B79" s="4"/>
      <c r="C79" s="6" t="s">
        <v>46</v>
      </c>
      <c r="D79" s="6"/>
      <c r="E79" s="139">
        <v>0</v>
      </c>
      <c r="F79" s="136">
        <v>481.89</v>
      </c>
      <c r="H79" s="2"/>
    </row>
    <row r="80" spans="2:8" x14ac:dyDescent="0.25">
      <c r="B80" s="168" t="s">
        <v>48</v>
      </c>
      <c r="C80" s="168"/>
      <c r="D80" s="6"/>
      <c r="E80" s="146">
        <f>SUM(E81:E84)</f>
        <v>1277875.96</v>
      </c>
      <c r="F80" s="146">
        <f>SUM(F81:F84)</f>
        <v>1213095.99</v>
      </c>
      <c r="H80" s="2"/>
    </row>
    <row r="81" spans="2:8" x14ac:dyDescent="0.25">
      <c r="B81" s="4"/>
      <c r="C81" t="s">
        <v>183</v>
      </c>
      <c r="D81" s="4"/>
      <c r="E81" s="136">
        <v>-278910.69</v>
      </c>
      <c r="F81" s="136">
        <v>-278910.69</v>
      </c>
      <c r="H81" s="2"/>
    </row>
    <row r="82" spans="2:8" x14ac:dyDescent="0.25">
      <c r="B82" s="4"/>
      <c r="C82" s="6" t="s">
        <v>50</v>
      </c>
      <c r="D82" s="6"/>
      <c r="E82" s="139">
        <v>11489.61</v>
      </c>
      <c r="F82" s="136">
        <v>26723.8</v>
      </c>
      <c r="H82" s="2"/>
    </row>
    <row r="83" spans="2:8" x14ac:dyDescent="0.25">
      <c r="B83" s="4"/>
      <c r="C83" s="6" t="s">
        <v>209</v>
      </c>
      <c r="D83" s="6"/>
      <c r="E83" s="139">
        <v>53290.36</v>
      </c>
      <c r="F83" s="136">
        <v>-228207.34</v>
      </c>
      <c r="H83" s="2"/>
    </row>
    <row r="84" spans="2:8" x14ac:dyDescent="0.25">
      <c r="B84" s="4"/>
      <c r="C84" s="6" t="s">
        <v>49</v>
      </c>
      <c r="D84" s="6"/>
      <c r="E84" s="139">
        <v>1492006.68</v>
      </c>
      <c r="F84" s="136">
        <v>1693490.22</v>
      </c>
      <c r="H84" s="2"/>
    </row>
    <row r="85" spans="2:8" x14ac:dyDescent="0.25">
      <c r="H85" s="2"/>
    </row>
    <row r="86" spans="2:8" x14ac:dyDescent="0.25">
      <c r="H86" s="2"/>
    </row>
    <row r="87" spans="2:8" x14ac:dyDescent="0.25">
      <c r="H87" s="2"/>
    </row>
    <row r="88" spans="2:8" x14ac:dyDescent="0.25">
      <c r="H88" s="2"/>
    </row>
    <row r="89" spans="2:8" ht="15" customHeight="1" x14ac:dyDescent="0.25">
      <c r="H89" s="2"/>
    </row>
    <row r="90" spans="2:8" x14ac:dyDescent="0.25">
      <c r="B90" t="s">
        <v>184</v>
      </c>
      <c r="D90" t="s">
        <v>175</v>
      </c>
      <c r="H90" s="2"/>
    </row>
    <row r="91" spans="2:8" x14ac:dyDescent="0.25">
      <c r="B91" t="s">
        <v>174</v>
      </c>
      <c r="D91" t="s">
        <v>176</v>
      </c>
      <c r="H91" s="2"/>
    </row>
    <row r="92" spans="2:8" x14ac:dyDescent="0.25">
      <c r="B92" t="s">
        <v>185</v>
      </c>
      <c r="D92" t="s">
        <v>177</v>
      </c>
      <c r="H92" s="2"/>
    </row>
    <row r="93" spans="2:8" x14ac:dyDescent="0.25">
      <c r="H93" s="2"/>
    </row>
    <row r="94" spans="2:8" x14ac:dyDescent="0.25">
      <c r="H94" s="2"/>
    </row>
    <row r="95" spans="2:8" x14ac:dyDescent="0.25">
      <c r="H95" s="2"/>
    </row>
    <row r="96" spans="2:8" x14ac:dyDescent="0.25">
      <c r="B96" s="100" t="s">
        <v>154</v>
      </c>
    </row>
  </sheetData>
  <mergeCells count="8">
    <mergeCell ref="B6:F6"/>
    <mergeCell ref="B80:C80"/>
    <mergeCell ref="B10:C10"/>
    <mergeCell ref="B11:C11"/>
    <mergeCell ref="B12:C12"/>
    <mergeCell ref="B37:C37"/>
    <mergeCell ref="B49:C49"/>
    <mergeCell ref="B50:C50"/>
  </mergeCells>
  <pageMargins left="0.7" right="0.7" top="0.75" bottom="0.75" header="0.3" footer="0.3"/>
  <pageSetup paperSize="9" scale="52" fitToWidth="0"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32"/>
  <sheetViews>
    <sheetView showGridLines="0" tabSelected="1" zoomScaleNormal="100" workbookViewId="0">
      <selection activeCell="D108" sqref="D108:D109"/>
    </sheetView>
  </sheetViews>
  <sheetFormatPr defaultRowHeight="15" x14ac:dyDescent="0.2"/>
  <cols>
    <col min="1" max="2" width="3.7109375" style="15" customWidth="1"/>
    <col min="3" max="3" width="72.85546875" style="60" bestFit="1" customWidth="1"/>
    <col min="4" max="4" width="8.7109375" style="60" customWidth="1"/>
    <col min="5" max="5" width="0.85546875" style="61" customWidth="1"/>
    <col min="6" max="6" width="15" style="15" customWidth="1"/>
    <col min="7" max="7" width="1" style="15" customWidth="1"/>
    <col min="8" max="8" width="15" style="15" customWidth="1"/>
    <col min="9" max="16384" width="9.140625" style="15"/>
  </cols>
  <sheetData>
    <row r="1" spans="2:8" customFormat="1" x14ac:dyDescent="0.25">
      <c r="E1" s="2"/>
      <c r="F1" s="2"/>
    </row>
    <row r="2" spans="2:8" customFormat="1" x14ac:dyDescent="0.25">
      <c r="B2" s="15"/>
      <c r="C2" s="134" t="s">
        <v>186</v>
      </c>
      <c r="E2" s="2"/>
      <c r="F2" s="2"/>
    </row>
    <row r="3" spans="2:8" customFormat="1" x14ac:dyDescent="0.25">
      <c r="B3" s="15"/>
      <c r="C3" s="134" t="s">
        <v>187</v>
      </c>
      <c r="E3" s="2"/>
      <c r="F3" s="2"/>
    </row>
    <row r="4" spans="2:8" customFormat="1" x14ac:dyDescent="0.25">
      <c r="E4" s="2"/>
      <c r="F4" s="2"/>
    </row>
    <row r="5" spans="2:8" customFormat="1" x14ac:dyDescent="0.25">
      <c r="B5" s="167" t="s">
        <v>189</v>
      </c>
      <c r="C5" s="167"/>
      <c r="D5" s="167"/>
      <c r="E5" s="167"/>
      <c r="F5" s="167"/>
      <c r="G5" s="167"/>
      <c r="H5" s="167"/>
    </row>
    <row r="8" spans="2:8" ht="9" customHeight="1" x14ac:dyDescent="0.25">
      <c r="C8" s="12"/>
      <c r="D8" s="12"/>
      <c r="E8" s="13"/>
      <c r="F8" s="14"/>
      <c r="H8" s="14"/>
    </row>
    <row r="9" spans="2:8" ht="21.75" customHeight="1" x14ac:dyDescent="0.25">
      <c r="C9" s="16" t="s">
        <v>81</v>
      </c>
      <c r="D9" s="62" t="s">
        <v>79</v>
      </c>
      <c r="E9" s="13"/>
      <c r="F9" s="63">
        <v>2020</v>
      </c>
      <c r="H9" s="63">
        <v>2019</v>
      </c>
    </row>
    <row r="10" spans="2:8" s="19" customFormat="1" ht="12" x14ac:dyDescent="0.2">
      <c r="C10" s="17"/>
      <c r="D10" s="17"/>
      <c r="E10" s="18"/>
      <c r="F10" s="20"/>
      <c r="H10" s="20"/>
    </row>
    <row r="11" spans="2:8" s="19" customFormat="1" ht="12" x14ac:dyDescent="0.2">
      <c r="C11" s="22" t="s">
        <v>82</v>
      </c>
      <c r="D11" s="22"/>
      <c r="E11" s="23"/>
      <c r="F11" s="24">
        <f>SUM(F12:F26)</f>
        <v>371744.37</v>
      </c>
      <c r="H11" s="24">
        <f>SUM(H12:H26)</f>
        <v>583491.39999999991</v>
      </c>
    </row>
    <row r="12" spans="2:8" s="19" customFormat="1" ht="12" x14ac:dyDescent="0.2">
      <c r="C12" s="25" t="s">
        <v>83</v>
      </c>
      <c r="D12" s="26" t="s">
        <v>223</v>
      </c>
      <c r="E12" s="27"/>
      <c r="F12" s="28">
        <v>32429</v>
      </c>
      <c r="H12" s="28">
        <v>6695.86</v>
      </c>
    </row>
    <row r="13" spans="2:8" s="19" customFormat="1" ht="12" x14ac:dyDescent="0.2">
      <c r="C13" s="25" t="s">
        <v>84</v>
      </c>
      <c r="D13" s="26" t="s">
        <v>224</v>
      </c>
      <c r="E13" s="27"/>
      <c r="F13" s="28">
        <v>4346.04</v>
      </c>
      <c r="H13" s="28">
        <v>1438.38</v>
      </c>
    </row>
    <row r="14" spans="2:8" s="19" customFormat="1" ht="12" x14ac:dyDescent="0.2">
      <c r="C14" s="25" t="s">
        <v>197</v>
      </c>
      <c r="D14" s="26" t="s">
        <v>225</v>
      </c>
      <c r="E14" s="27"/>
      <c r="F14" s="28">
        <v>105.7</v>
      </c>
      <c r="H14" s="28">
        <v>36.25</v>
      </c>
    </row>
    <row r="15" spans="2:8" s="19" customFormat="1" ht="12" x14ac:dyDescent="0.2">
      <c r="C15" s="25" t="s">
        <v>198</v>
      </c>
      <c r="D15" s="26"/>
      <c r="E15" s="27"/>
      <c r="F15" s="28">
        <v>0</v>
      </c>
      <c r="H15" s="28">
        <v>1500</v>
      </c>
    </row>
    <row r="16" spans="2:8" s="19" customFormat="1" ht="12" x14ac:dyDescent="0.2">
      <c r="C16" s="25" t="s">
        <v>52</v>
      </c>
      <c r="D16" s="26" t="s">
        <v>226</v>
      </c>
      <c r="E16" s="27"/>
      <c r="F16" s="28">
        <v>10609.53</v>
      </c>
      <c r="H16" s="28">
        <v>5441.3</v>
      </c>
    </row>
    <row r="17" spans="3:8" s="19" customFormat="1" ht="12" x14ac:dyDescent="0.2">
      <c r="C17" s="25" t="s">
        <v>51</v>
      </c>
      <c r="D17" s="26" t="s">
        <v>227</v>
      </c>
      <c r="E17" s="27"/>
      <c r="F17" s="28">
        <v>68108.19</v>
      </c>
      <c r="H17" s="28">
        <v>345918.67</v>
      </c>
    </row>
    <row r="18" spans="3:8" s="19" customFormat="1" ht="12" x14ac:dyDescent="0.2">
      <c r="C18" s="25" t="s">
        <v>210</v>
      </c>
      <c r="D18" s="26" t="s">
        <v>227</v>
      </c>
      <c r="E18" s="27"/>
      <c r="F18" s="28">
        <v>200679.08</v>
      </c>
      <c r="H18" s="28">
        <v>0</v>
      </c>
    </row>
    <row r="19" spans="3:8" s="19" customFormat="1" ht="12" x14ac:dyDescent="0.2">
      <c r="C19" s="25" t="s">
        <v>53</v>
      </c>
      <c r="D19" s="26"/>
      <c r="E19" s="27"/>
      <c r="F19" s="28">
        <v>0</v>
      </c>
      <c r="H19" s="28">
        <v>1311.73</v>
      </c>
    </row>
    <row r="20" spans="3:8" s="19" customFormat="1" ht="12" x14ac:dyDescent="0.2">
      <c r="C20" s="25" t="s">
        <v>117</v>
      </c>
      <c r="D20" s="26" t="s">
        <v>228</v>
      </c>
      <c r="E20" s="27"/>
      <c r="F20" s="28">
        <v>1226.4000000000001</v>
      </c>
      <c r="G20" s="30"/>
      <c r="H20" s="28">
        <v>669.33</v>
      </c>
    </row>
    <row r="21" spans="3:8" s="19" customFormat="1" ht="12" x14ac:dyDescent="0.2">
      <c r="C21" s="25" t="s">
        <v>85</v>
      </c>
      <c r="D21" s="26" t="s">
        <v>229</v>
      </c>
      <c r="E21" s="27"/>
      <c r="F21" s="28">
        <v>40320</v>
      </c>
      <c r="H21" s="28">
        <v>28840</v>
      </c>
    </row>
    <row r="22" spans="3:8" s="19" customFormat="1" ht="12" x14ac:dyDescent="0.2">
      <c r="C22" s="25" t="s">
        <v>54</v>
      </c>
      <c r="D22" s="26"/>
      <c r="E22" s="27"/>
      <c r="F22" s="28">
        <v>0</v>
      </c>
      <c r="H22" s="28">
        <v>10292.33</v>
      </c>
    </row>
    <row r="23" spans="3:8" s="19" customFormat="1" ht="12" x14ac:dyDescent="0.2">
      <c r="C23" s="25" t="s">
        <v>201</v>
      </c>
      <c r="D23" s="26"/>
      <c r="E23" s="27"/>
      <c r="F23" s="28">
        <v>0</v>
      </c>
      <c r="H23" s="28">
        <v>1550</v>
      </c>
    </row>
    <row r="24" spans="3:8" s="19" customFormat="1" ht="12" x14ac:dyDescent="0.2">
      <c r="C24" s="25" t="s">
        <v>55</v>
      </c>
      <c r="D24" s="26"/>
      <c r="E24" s="27"/>
      <c r="F24" s="28">
        <v>0</v>
      </c>
      <c r="H24" s="28">
        <v>1975.08</v>
      </c>
    </row>
    <row r="25" spans="3:8" s="19" customFormat="1" ht="12" x14ac:dyDescent="0.2">
      <c r="C25" s="25" t="s">
        <v>120</v>
      </c>
      <c r="D25" s="26" t="s">
        <v>230</v>
      </c>
      <c r="E25" s="27"/>
      <c r="F25" s="28">
        <v>9458.74</v>
      </c>
      <c r="H25" s="28">
        <v>158794.01999999999</v>
      </c>
    </row>
    <row r="26" spans="3:8" s="19" customFormat="1" ht="12" x14ac:dyDescent="0.2">
      <c r="C26" s="25" t="s">
        <v>86</v>
      </c>
      <c r="D26" s="26" t="s">
        <v>231</v>
      </c>
      <c r="E26" s="27"/>
      <c r="F26" s="28">
        <v>4461.6899999999996</v>
      </c>
      <c r="H26" s="28">
        <v>19028.45</v>
      </c>
    </row>
    <row r="27" spans="3:8" s="19" customFormat="1" ht="3.75" customHeight="1" x14ac:dyDescent="0.2">
      <c r="C27" s="31"/>
      <c r="D27" s="31"/>
      <c r="E27" s="32"/>
      <c r="F27" s="33"/>
      <c r="H27" s="33"/>
    </row>
    <row r="28" spans="3:8" s="34" customFormat="1" ht="12" x14ac:dyDescent="0.2">
      <c r="C28" s="22" t="s">
        <v>87</v>
      </c>
      <c r="D28" s="22"/>
      <c r="E28" s="23"/>
      <c r="F28" s="24">
        <f>SUM(F29:F36)</f>
        <v>5075885.3999999994</v>
      </c>
      <c r="G28" s="35"/>
      <c r="H28" s="24">
        <f>SUM(H29:H36)</f>
        <v>5205247.0699999984</v>
      </c>
    </row>
    <row r="29" spans="3:8" s="19" customFormat="1" ht="12" x14ac:dyDescent="0.2">
      <c r="C29" s="31" t="s">
        <v>88</v>
      </c>
      <c r="D29" s="31"/>
      <c r="E29" s="32"/>
      <c r="F29" s="28">
        <v>3612621.34</v>
      </c>
      <c r="G29" s="29"/>
      <c r="H29" s="28">
        <v>3447166.55</v>
      </c>
    </row>
    <row r="30" spans="3:8" s="19" customFormat="1" ht="12" x14ac:dyDescent="0.2">
      <c r="C30" s="31" t="s">
        <v>121</v>
      </c>
      <c r="D30" s="31"/>
      <c r="E30" s="32"/>
      <c r="F30" s="28">
        <v>192162.61</v>
      </c>
      <c r="G30" s="29"/>
      <c r="H30" s="28">
        <v>307925.96999999997</v>
      </c>
    </row>
    <row r="31" spans="3:8" s="19" customFormat="1" ht="12" x14ac:dyDescent="0.2">
      <c r="C31" s="31" t="s">
        <v>171</v>
      </c>
      <c r="D31" s="31"/>
      <c r="E31" s="32"/>
      <c r="F31" s="36">
        <v>269197.28999999998</v>
      </c>
      <c r="G31" s="29"/>
      <c r="H31" s="36">
        <v>513349.05</v>
      </c>
    </row>
    <row r="32" spans="3:8" s="19" customFormat="1" ht="12" x14ac:dyDescent="0.2">
      <c r="C32" s="31" t="s">
        <v>57</v>
      </c>
      <c r="D32" s="31"/>
      <c r="E32" s="32"/>
      <c r="F32" s="28">
        <v>3058.34</v>
      </c>
      <c r="H32" s="28">
        <v>4488.22</v>
      </c>
    </row>
    <row r="33" spans="3:8" s="19" customFormat="1" ht="12" x14ac:dyDescent="0.2">
      <c r="C33" s="31" t="s">
        <v>199</v>
      </c>
      <c r="D33" s="31"/>
      <c r="E33" s="32"/>
      <c r="F33" s="28">
        <v>837.84</v>
      </c>
      <c r="H33" s="28">
        <v>837.84</v>
      </c>
    </row>
    <row r="34" spans="3:8" s="19" customFormat="1" ht="12" x14ac:dyDescent="0.2">
      <c r="C34" s="31" t="s">
        <v>218</v>
      </c>
      <c r="D34" s="31"/>
      <c r="E34" s="32"/>
      <c r="F34" s="28">
        <v>0</v>
      </c>
      <c r="H34" s="28">
        <v>243757.05</v>
      </c>
    </row>
    <row r="35" spans="3:8" s="19" customFormat="1" ht="12" x14ac:dyDescent="0.2">
      <c r="C35" s="31" t="s">
        <v>58</v>
      </c>
      <c r="D35" s="31"/>
      <c r="E35" s="32"/>
      <c r="F35" s="28">
        <v>993766.99</v>
      </c>
      <c r="H35" s="28">
        <v>683144.51</v>
      </c>
    </row>
    <row r="36" spans="3:8" s="19" customFormat="1" ht="12" x14ac:dyDescent="0.2">
      <c r="C36" s="31" t="s">
        <v>89</v>
      </c>
      <c r="D36" s="26" t="s">
        <v>231</v>
      </c>
      <c r="E36" s="32"/>
      <c r="F36" s="28">
        <v>4240.99</v>
      </c>
      <c r="H36" s="28">
        <v>4577.88</v>
      </c>
    </row>
    <row r="37" spans="3:8" s="19" customFormat="1" ht="4.5" customHeight="1" x14ac:dyDescent="0.2">
      <c r="C37" s="31"/>
      <c r="D37" s="31"/>
      <c r="E37" s="32"/>
      <c r="F37" s="33"/>
      <c r="H37" s="33"/>
    </row>
    <row r="38" spans="3:8" s="19" customFormat="1" ht="12" x14ac:dyDescent="0.2">
      <c r="C38" s="22" t="s">
        <v>90</v>
      </c>
      <c r="D38" s="22"/>
      <c r="E38" s="23"/>
      <c r="F38" s="24">
        <f>SUM(F39:F51)</f>
        <v>1251460.96</v>
      </c>
      <c r="H38" s="24">
        <f>SUM(H39:H51)</f>
        <v>1126316.33</v>
      </c>
    </row>
    <row r="39" spans="3:8" s="19" customFormat="1" ht="12" x14ac:dyDescent="0.2">
      <c r="C39" s="31" t="s">
        <v>14</v>
      </c>
      <c r="D39" s="31"/>
      <c r="E39" s="32"/>
      <c r="F39" s="28">
        <v>862390.64</v>
      </c>
      <c r="H39" s="28">
        <v>708084.42</v>
      </c>
    </row>
    <row r="40" spans="3:8" s="19" customFormat="1" ht="12" x14ac:dyDescent="0.2">
      <c r="C40" s="31" t="s">
        <v>219</v>
      </c>
      <c r="D40" s="31"/>
      <c r="E40" s="32"/>
      <c r="F40" s="28">
        <v>0</v>
      </c>
      <c r="H40" s="28">
        <v>91981</v>
      </c>
    </row>
    <row r="41" spans="3:8" s="19" customFormat="1" ht="12" x14ac:dyDescent="0.2">
      <c r="C41" s="31" t="s">
        <v>118</v>
      </c>
      <c r="D41" s="31"/>
      <c r="E41" s="32"/>
      <c r="F41" s="28">
        <v>9632.5400000000009</v>
      </c>
      <c r="H41" s="28">
        <v>15103.23</v>
      </c>
    </row>
    <row r="42" spans="3:8" s="19" customFormat="1" ht="12" x14ac:dyDescent="0.2">
      <c r="C42" s="31" t="s">
        <v>211</v>
      </c>
      <c r="D42" s="31"/>
      <c r="E42" s="32"/>
      <c r="F42" s="28">
        <v>65839.06</v>
      </c>
      <c r="H42" s="28">
        <v>57403.68</v>
      </c>
    </row>
    <row r="43" spans="3:8" s="19" customFormat="1" ht="12" x14ac:dyDescent="0.2">
      <c r="C43" s="31" t="s">
        <v>212</v>
      </c>
      <c r="D43" s="31"/>
      <c r="E43" s="32"/>
      <c r="F43" s="28">
        <v>47122.87</v>
      </c>
      <c r="H43" s="28">
        <v>0</v>
      </c>
    </row>
    <row r="44" spans="3:8" s="19" customFormat="1" ht="12" x14ac:dyDescent="0.2">
      <c r="C44" s="31" t="s">
        <v>213</v>
      </c>
      <c r="D44" s="31"/>
      <c r="E44" s="32"/>
      <c r="F44" s="28">
        <v>15000</v>
      </c>
      <c r="H44" s="28">
        <v>0</v>
      </c>
    </row>
    <row r="45" spans="3:8" s="19" customFormat="1" ht="12" x14ac:dyDescent="0.2">
      <c r="C45" s="31" t="s">
        <v>190</v>
      </c>
      <c r="D45" s="31"/>
      <c r="E45" s="32"/>
      <c r="F45" s="28">
        <v>4544.43</v>
      </c>
      <c r="H45" s="28">
        <v>33900</v>
      </c>
    </row>
    <row r="46" spans="3:8" s="19" customFormat="1" ht="12" x14ac:dyDescent="0.2">
      <c r="C46" s="31" t="s">
        <v>59</v>
      </c>
      <c r="D46" s="31"/>
      <c r="E46" s="32"/>
      <c r="F46" s="28">
        <v>27855.69</v>
      </c>
      <c r="H46" s="28">
        <v>54000</v>
      </c>
    </row>
    <row r="47" spans="3:8" s="19" customFormat="1" ht="12" x14ac:dyDescent="0.2">
      <c r="C47" s="31" t="s">
        <v>45</v>
      </c>
      <c r="D47" s="31"/>
      <c r="E47" s="32"/>
      <c r="F47" s="28">
        <v>152506.75</v>
      </c>
      <c r="H47" s="28">
        <v>138344</v>
      </c>
    </row>
    <row r="48" spans="3:8" s="19" customFormat="1" ht="12" x14ac:dyDescent="0.2">
      <c r="C48" s="31" t="s">
        <v>207</v>
      </c>
      <c r="D48" s="31"/>
      <c r="E48" s="32"/>
      <c r="F48" s="28">
        <v>55107.29</v>
      </c>
      <c r="H48" s="28">
        <v>27500</v>
      </c>
    </row>
    <row r="49" spans="3:8" s="19" customFormat="1" ht="12" x14ac:dyDescent="0.2">
      <c r="C49" s="31" t="s">
        <v>208</v>
      </c>
      <c r="D49" s="31"/>
      <c r="E49" s="32"/>
      <c r="F49" s="28">
        <v>9645.42</v>
      </c>
      <c r="H49" s="28">
        <v>0</v>
      </c>
    </row>
    <row r="50" spans="3:8" s="19" customFormat="1" ht="12" x14ac:dyDescent="0.2">
      <c r="C50" s="31" t="s">
        <v>89</v>
      </c>
      <c r="D50" s="26" t="s">
        <v>231</v>
      </c>
      <c r="E50" s="32"/>
      <c r="F50" s="28">
        <v>1816.27</v>
      </c>
      <c r="H50" s="28">
        <v>0</v>
      </c>
    </row>
    <row r="51" spans="3:8" s="19" customFormat="1" ht="3" customHeight="1" x14ac:dyDescent="0.2">
      <c r="C51" s="31"/>
      <c r="D51" s="31"/>
      <c r="E51" s="32"/>
      <c r="F51" s="28"/>
      <c r="H51" s="28"/>
    </row>
    <row r="52" spans="3:8" s="19" customFormat="1" ht="12" x14ac:dyDescent="0.2">
      <c r="C52" s="22" t="s">
        <v>91</v>
      </c>
      <c r="D52" s="22"/>
      <c r="E52" s="23"/>
      <c r="F52" s="24">
        <f>SUM(F53:F54)</f>
        <v>1183848.52</v>
      </c>
      <c r="H52" s="24">
        <f>SUM(H53:H54)</f>
        <v>1065234.3499999999</v>
      </c>
    </row>
    <row r="53" spans="3:8" s="19" customFormat="1" ht="12" x14ac:dyDescent="0.2">
      <c r="C53" s="31" t="s">
        <v>60</v>
      </c>
      <c r="D53" s="26" t="s">
        <v>232</v>
      </c>
      <c r="E53" s="23"/>
      <c r="F53" s="28">
        <v>1143573.92</v>
      </c>
      <c r="H53" s="28">
        <v>1027767.97</v>
      </c>
    </row>
    <row r="54" spans="3:8" s="19" customFormat="1" ht="12" x14ac:dyDescent="0.2">
      <c r="C54" s="31" t="s">
        <v>61</v>
      </c>
      <c r="D54" s="26" t="s">
        <v>232</v>
      </c>
      <c r="E54" s="32"/>
      <c r="F54" s="28">
        <v>40274.6</v>
      </c>
      <c r="H54" s="28">
        <v>37466.379999999997</v>
      </c>
    </row>
    <row r="55" spans="3:8" s="19" customFormat="1" ht="3.75" customHeight="1" x14ac:dyDescent="0.2">
      <c r="C55" s="31"/>
      <c r="D55" s="31"/>
      <c r="E55" s="32"/>
      <c r="F55" s="33"/>
      <c r="H55" s="33"/>
    </row>
    <row r="56" spans="3:8" s="19" customFormat="1" ht="12" x14ac:dyDescent="0.2">
      <c r="C56" s="22" t="s">
        <v>92</v>
      </c>
      <c r="D56" s="37"/>
      <c r="E56" s="23"/>
      <c r="F56" s="24">
        <f>F11+F28+F38+F52</f>
        <v>7882939.25</v>
      </c>
      <c r="H56" s="24">
        <f>H11+H28+H38+H52</f>
        <v>7980289.1499999985</v>
      </c>
    </row>
    <row r="57" spans="3:8" s="19" customFormat="1" ht="6" customHeight="1" x14ac:dyDescent="0.2">
      <c r="C57" s="31"/>
      <c r="D57" s="31"/>
      <c r="E57" s="32"/>
      <c r="F57" s="33"/>
      <c r="H57" s="33"/>
    </row>
    <row r="58" spans="3:8" s="19" customFormat="1" ht="12" x14ac:dyDescent="0.2">
      <c r="C58" s="22" t="s">
        <v>93</v>
      </c>
      <c r="D58" s="22"/>
      <c r="E58" s="23"/>
      <c r="F58" s="24">
        <f>SUM(F59:F74)</f>
        <v>4908618.6399999997</v>
      </c>
      <c r="H58" s="24">
        <f>SUM(H59:H74)</f>
        <v>4862566.0000000009</v>
      </c>
    </row>
    <row r="59" spans="3:8" s="19" customFormat="1" ht="12" x14ac:dyDescent="0.2">
      <c r="C59" s="31" t="s">
        <v>94</v>
      </c>
      <c r="D59" s="31"/>
      <c r="E59" s="27"/>
      <c r="F59" s="28">
        <v>3323493.82</v>
      </c>
      <c r="H59" s="28">
        <v>2860729.71</v>
      </c>
    </row>
    <row r="60" spans="3:8" s="19" customFormat="1" ht="12" x14ac:dyDescent="0.2">
      <c r="C60" s="31" t="s">
        <v>191</v>
      </c>
      <c r="D60" s="31"/>
      <c r="E60" s="27"/>
      <c r="F60" s="28">
        <v>4064.07</v>
      </c>
      <c r="H60" s="28">
        <v>84697.63</v>
      </c>
    </row>
    <row r="61" spans="3:8" s="19" customFormat="1" ht="12" x14ac:dyDescent="0.2">
      <c r="C61" s="31" t="s">
        <v>214</v>
      </c>
      <c r="D61" s="31"/>
      <c r="E61" s="27"/>
      <c r="F61" s="28">
        <v>2615.06</v>
      </c>
      <c r="H61" s="28">
        <v>0</v>
      </c>
    </row>
    <row r="62" spans="3:8" s="19" customFormat="1" ht="12" x14ac:dyDescent="0.2">
      <c r="C62" s="31" t="s">
        <v>95</v>
      </c>
      <c r="D62" s="31"/>
      <c r="E62" s="27"/>
      <c r="F62" s="28">
        <v>314317.84000000003</v>
      </c>
      <c r="H62" s="28">
        <v>286950.52</v>
      </c>
    </row>
    <row r="63" spans="3:8" s="19" customFormat="1" ht="12" x14ac:dyDescent="0.2">
      <c r="C63" s="31" t="s">
        <v>96</v>
      </c>
      <c r="D63" s="31"/>
      <c r="E63" s="27"/>
      <c r="F63" s="28">
        <v>439153.54</v>
      </c>
      <c r="H63" s="28">
        <v>442554.11</v>
      </c>
    </row>
    <row r="64" spans="3:8" s="19" customFormat="1" ht="12" x14ac:dyDescent="0.2">
      <c r="C64" s="31" t="s">
        <v>97</v>
      </c>
      <c r="D64" s="31"/>
      <c r="E64" s="27"/>
      <c r="F64" s="28">
        <v>34547</v>
      </c>
      <c r="H64" s="28">
        <v>42330.74</v>
      </c>
    </row>
    <row r="65" spans="3:8" s="19" customFormat="1" ht="12" x14ac:dyDescent="0.2">
      <c r="C65" s="31" t="s">
        <v>62</v>
      </c>
      <c r="D65" s="31"/>
      <c r="E65" s="27"/>
      <c r="F65" s="38">
        <v>377775.12</v>
      </c>
      <c r="H65" s="38">
        <v>434165.91</v>
      </c>
    </row>
    <row r="66" spans="3:8" s="19" customFormat="1" ht="12" x14ac:dyDescent="0.2">
      <c r="C66" s="31" t="s">
        <v>98</v>
      </c>
      <c r="D66" s="31"/>
      <c r="E66" s="27"/>
      <c r="F66" s="38">
        <v>188567.15</v>
      </c>
      <c r="H66" s="38">
        <v>218095.19</v>
      </c>
    </row>
    <row r="67" spans="3:8" s="19" customFormat="1" ht="12" x14ac:dyDescent="0.2">
      <c r="C67" s="31" t="s">
        <v>99</v>
      </c>
      <c r="D67" s="31"/>
      <c r="E67" s="27"/>
      <c r="F67" s="28">
        <v>0</v>
      </c>
      <c r="H67" s="28">
        <v>1103.5</v>
      </c>
    </row>
    <row r="68" spans="3:8" s="19" customFormat="1" ht="12" x14ac:dyDescent="0.2">
      <c r="C68" s="31" t="s">
        <v>63</v>
      </c>
      <c r="D68" s="31"/>
      <c r="E68" s="27"/>
      <c r="F68" s="28">
        <v>19818.759999999998</v>
      </c>
      <c r="H68" s="28">
        <v>20720.18</v>
      </c>
    </row>
    <row r="69" spans="3:8" s="19" customFormat="1" ht="12" x14ac:dyDescent="0.2">
      <c r="C69" s="31" t="s">
        <v>64</v>
      </c>
      <c r="D69" s="31"/>
      <c r="E69" s="27"/>
      <c r="F69" s="28">
        <v>14106.8</v>
      </c>
      <c r="H69" s="28">
        <v>12388.48</v>
      </c>
    </row>
    <row r="70" spans="3:8" s="19" customFormat="1" ht="12" x14ac:dyDescent="0.2">
      <c r="C70" s="31" t="s">
        <v>65</v>
      </c>
      <c r="D70" s="31"/>
      <c r="E70" s="27"/>
      <c r="F70" s="28">
        <v>180409.04</v>
      </c>
      <c r="H70" s="28">
        <v>209861.24</v>
      </c>
    </row>
    <row r="71" spans="3:8" s="19" customFormat="1" ht="12" x14ac:dyDescent="0.2">
      <c r="C71" s="31" t="s">
        <v>172</v>
      </c>
      <c r="D71" s="31"/>
      <c r="E71" s="27"/>
      <c r="F71" s="28">
        <v>0</v>
      </c>
      <c r="H71" s="28">
        <v>1750</v>
      </c>
    </row>
    <row r="72" spans="3:8" s="19" customFormat="1" ht="12" x14ac:dyDescent="0.2">
      <c r="C72" s="31" t="s">
        <v>66</v>
      </c>
      <c r="D72" s="31"/>
      <c r="E72" s="27"/>
      <c r="F72" s="28">
        <v>7179.94</v>
      </c>
      <c r="H72" s="28">
        <v>242104.29</v>
      </c>
    </row>
    <row r="73" spans="3:8" s="19" customFormat="1" ht="12" x14ac:dyDescent="0.2">
      <c r="C73" s="31" t="s">
        <v>100</v>
      </c>
      <c r="D73" s="31"/>
      <c r="E73" s="27"/>
      <c r="F73" s="28">
        <v>2570.5</v>
      </c>
      <c r="H73" s="28">
        <v>5114.5</v>
      </c>
    </row>
    <row r="74" spans="3:8" s="19" customFormat="1" ht="5.25" customHeight="1" x14ac:dyDescent="0.2">
      <c r="C74" s="31"/>
      <c r="D74" s="31"/>
      <c r="E74" s="27"/>
      <c r="F74" s="28"/>
      <c r="H74" s="28"/>
    </row>
    <row r="75" spans="3:8" s="19" customFormat="1" ht="12" x14ac:dyDescent="0.2">
      <c r="C75" s="22" t="s">
        <v>101</v>
      </c>
      <c r="D75" s="39"/>
      <c r="E75" s="40"/>
      <c r="F75" s="41">
        <f>F76</f>
        <v>34650.17</v>
      </c>
      <c r="G75" s="42"/>
      <c r="H75" s="41">
        <f>H76</f>
        <v>14304.01</v>
      </c>
    </row>
    <row r="76" spans="3:8" s="19" customFormat="1" ht="12" x14ac:dyDescent="0.2">
      <c r="C76" s="26" t="s">
        <v>102</v>
      </c>
      <c r="D76" s="43"/>
      <c r="E76" s="44"/>
      <c r="F76" s="45">
        <v>34650.17</v>
      </c>
      <c r="G76" s="46"/>
      <c r="H76" s="45">
        <v>14304.01</v>
      </c>
    </row>
    <row r="77" spans="3:8" s="19" customFormat="1" ht="4.5" customHeight="1" x14ac:dyDescent="0.2">
      <c r="C77" s="31"/>
      <c r="D77" s="31"/>
      <c r="E77" s="27"/>
      <c r="F77" s="28"/>
      <c r="H77" s="28"/>
    </row>
    <row r="78" spans="3:8" s="34" customFormat="1" ht="12" x14ac:dyDescent="0.2">
      <c r="C78" s="22" t="s">
        <v>103</v>
      </c>
      <c r="D78" s="22"/>
      <c r="E78" s="23"/>
      <c r="F78" s="24">
        <f>SUM(F79:F94)</f>
        <v>793159.98</v>
      </c>
      <c r="H78" s="24">
        <f>SUM(H79:H94)</f>
        <v>886024.74</v>
      </c>
    </row>
    <row r="79" spans="3:8" s="47" customFormat="1" ht="12" x14ac:dyDescent="0.2">
      <c r="C79" s="48" t="s">
        <v>104</v>
      </c>
      <c r="D79" s="49"/>
      <c r="E79" s="49"/>
      <c r="F79" s="28">
        <v>75396.38</v>
      </c>
      <c r="H79" s="28">
        <v>70487.929999999993</v>
      </c>
    </row>
    <row r="80" spans="3:8" s="19" customFormat="1" ht="12" x14ac:dyDescent="0.2">
      <c r="C80" s="31" t="s">
        <v>105</v>
      </c>
      <c r="D80" s="31"/>
      <c r="E80" s="27"/>
      <c r="F80" s="28">
        <v>17215.169999999998</v>
      </c>
      <c r="H80" s="28">
        <v>21373.79</v>
      </c>
    </row>
    <row r="81" spans="3:9" s="19" customFormat="1" ht="12" x14ac:dyDescent="0.2">
      <c r="C81" s="31" t="s">
        <v>106</v>
      </c>
      <c r="D81" s="31"/>
      <c r="E81" s="27"/>
      <c r="F81" s="28">
        <v>33.6</v>
      </c>
      <c r="H81" s="28">
        <v>253.8</v>
      </c>
    </row>
    <row r="82" spans="3:9" s="19" customFormat="1" ht="12" x14ac:dyDescent="0.2">
      <c r="C82" s="31" t="s">
        <v>107</v>
      </c>
      <c r="D82" s="31"/>
      <c r="E82" s="27"/>
      <c r="F82" s="28">
        <v>30370.84</v>
      </c>
      <c r="H82" s="28">
        <v>38224.78</v>
      </c>
    </row>
    <row r="83" spans="3:9" s="19" customFormat="1" ht="12" x14ac:dyDescent="0.2">
      <c r="C83" s="31" t="s">
        <v>74</v>
      </c>
      <c r="D83" s="31"/>
      <c r="E83" s="27"/>
      <c r="F83" s="28">
        <v>64762.09</v>
      </c>
      <c r="H83" s="28">
        <v>55587.519999999997</v>
      </c>
    </row>
    <row r="84" spans="3:9" s="19" customFormat="1" ht="12" x14ac:dyDescent="0.2">
      <c r="C84" s="31" t="s">
        <v>108</v>
      </c>
      <c r="D84" s="31"/>
      <c r="E84" s="27"/>
      <c r="F84" s="28">
        <v>8540.4</v>
      </c>
      <c r="H84" s="28">
        <v>11341.55</v>
      </c>
    </row>
    <row r="85" spans="3:9" s="19" customFormat="1" ht="12" x14ac:dyDescent="0.2">
      <c r="C85" s="31" t="s">
        <v>192</v>
      </c>
      <c r="D85" s="31"/>
      <c r="E85" s="27"/>
      <c r="F85" s="28">
        <v>609.70000000000005</v>
      </c>
      <c r="H85" s="28">
        <v>504.6</v>
      </c>
    </row>
    <row r="86" spans="3:9" s="19" customFormat="1" ht="12" x14ac:dyDescent="0.2">
      <c r="C86" s="31" t="s">
        <v>73</v>
      </c>
      <c r="D86" s="31"/>
      <c r="E86" s="27"/>
      <c r="F86" s="28">
        <v>3944.38</v>
      </c>
      <c r="H86" s="28">
        <v>2057.36</v>
      </c>
    </row>
    <row r="87" spans="3:9" s="19" customFormat="1" ht="12" x14ac:dyDescent="0.2">
      <c r="C87" s="31" t="s">
        <v>173</v>
      </c>
      <c r="D87" s="31"/>
      <c r="E87" s="27"/>
      <c r="F87" s="28">
        <v>8841.9500000000007</v>
      </c>
      <c r="H87" s="28">
        <v>5541.56</v>
      </c>
    </row>
    <row r="88" spans="3:9" s="19" customFormat="1" ht="12" x14ac:dyDescent="0.2">
      <c r="C88" s="31" t="s">
        <v>193</v>
      </c>
      <c r="D88" s="31"/>
      <c r="E88" s="27"/>
      <c r="F88" s="28">
        <v>0</v>
      </c>
      <c r="H88" s="28">
        <v>28733.56</v>
      </c>
    </row>
    <row r="89" spans="3:9" s="19" customFormat="1" ht="12" x14ac:dyDescent="0.2">
      <c r="C89" s="31" t="s">
        <v>71</v>
      </c>
      <c r="D89" s="31"/>
      <c r="E89" s="27"/>
      <c r="F89" s="28">
        <v>41</v>
      </c>
      <c r="H89" s="28">
        <v>245.87</v>
      </c>
    </row>
    <row r="90" spans="3:9" s="19" customFormat="1" ht="12" customHeight="1" x14ac:dyDescent="0.2">
      <c r="C90" s="31" t="s">
        <v>70</v>
      </c>
      <c r="D90" s="31"/>
      <c r="E90" s="27"/>
      <c r="F90" s="28">
        <v>52326.82</v>
      </c>
      <c r="H90" s="28">
        <v>43498.81</v>
      </c>
    </row>
    <row r="91" spans="3:9" s="19" customFormat="1" ht="12" customHeight="1" x14ac:dyDescent="0.2">
      <c r="C91" s="31" t="s">
        <v>200</v>
      </c>
      <c r="D91" s="31"/>
      <c r="E91" s="27"/>
      <c r="F91" s="28">
        <v>233.52</v>
      </c>
      <c r="H91" s="28">
        <v>97.3</v>
      </c>
    </row>
    <row r="92" spans="3:9" s="19" customFormat="1" ht="12" x14ac:dyDescent="0.2">
      <c r="C92" s="31" t="s">
        <v>69</v>
      </c>
      <c r="D92" s="31"/>
      <c r="E92" s="27"/>
      <c r="F92" s="28">
        <v>24047.279999999999</v>
      </c>
      <c r="H92" s="28">
        <v>44093.79</v>
      </c>
      <c r="I92" s="135"/>
    </row>
    <row r="93" spans="3:9" s="19" customFormat="1" ht="12" x14ac:dyDescent="0.2">
      <c r="C93" s="31" t="s">
        <v>109</v>
      </c>
      <c r="D93" s="31"/>
      <c r="E93" s="27"/>
      <c r="F93" s="28">
        <v>506093.11</v>
      </c>
      <c r="H93" s="28">
        <v>562222.35</v>
      </c>
    </row>
    <row r="94" spans="3:9" s="19" customFormat="1" ht="12" x14ac:dyDescent="0.2">
      <c r="C94" s="31" t="s">
        <v>75</v>
      </c>
      <c r="D94" s="31"/>
      <c r="E94" s="27"/>
      <c r="F94" s="28">
        <v>703.74</v>
      </c>
      <c r="H94" s="28">
        <v>1760.17</v>
      </c>
    </row>
    <row r="95" spans="3:9" s="19" customFormat="1" ht="3" customHeight="1" x14ac:dyDescent="0.2">
      <c r="C95" s="31"/>
      <c r="D95" s="31"/>
      <c r="E95" s="27"/>
      <c r="F95" s="33"/>
      <c r="H95" s="33"/>
    </row>
    <row r="96" spans="3:9" s="19" customFormat="1" ht="12" x14ac:dyDescent="0.2">
      <c r="C96" s="22" t="s">
        <v>110</v>
      </c>
      <c r="D96" s="22"/>
      <c r="E96" s="23"/>
      <c r="F96" s="24">
        <f>SUM(F97:F98)</f>
        <v>902603.42</v>
      </c>
      <c r="H96" s="24">
        <f>SUM(H97:H98)</f>
        <v>1189757.51</v>
      </c>
    </row>
    <row r="97" spans="3:8" s="19" customFormat="1" ht="12" x14ac:dyDescent="0.2">
      <c r="C97" s="31" t="s">
        <v>67</v>
      </c>
      <c r="D97" s="31"/>
      <c r="E97" s="27"/>
      <c r="F97" s="28">
        <v>784871.65</v>
      </c>
      <c r="H97" s="28">
        <v>937415.3</v>
      </c>
    </row>
    <row r="98" spans="3:8" s="19" customFormat="1" ht="12" x14ac:dyDescent="0.2">
      <c r="C98" s="31" t="s">
        <v>68</v>
      </c>
      <c r="D98" s="31"/>
      <c r="E98" s="27"/>
      <c r="F98" s="28">
        <v>117731.77</v>
      </c>
      <c r="H98" s="28">
        <v>252342.21</v>
      </c>
    </row>
    <row r="99" spans="3:8" s="19" customFormat="1" ht="4.5" customHeight="1" x14ac:dyDescent="0.2">
      <c r="C99" s="25"/>
      <c r="D99" s="25"/>
      <c r="E99" s="27"/>
      <c r="F99" s="50"/>
      <c r="H99" s="50"/>
    </row>
    <row r="100" spans="3:8" s="19" customFormat="1" ht="12" x14ac:dyDescent="0.2">
      <c r="C100" s="22" t="s">
        <v>111</v>
      </c>
      <c r="D100" s="22"/>
      <c r="E100" s="23"/>
      <c r="F100" s="24">
        <f>SUM(F101:F105)</f>
        <v>6768.1600000000008</v>
      </c>
      <c r="H100" s="24">
        <f>SUM(H101:H105)</f>
        <v>10649.86</v>
      </c>
    </row>
    <row r="101" spans="3:8" s="19" customFormat="1" ht="12" x14ac:dyDescent="0.2">
      <c r="C101" s="31" t="s">
        <v>76</v>
      </c>
      <c r="D101" s="31"/>
      <c r="E101" s="27"/>
      <c r="F101" s="28">
        <v>3648.56</v>
      </c>
      <c r="H101" s="28">
        <v>4045.03</v>
      </c>
    </row>
    <row r="102" spans="3:8" s="19" customFormat="1" ht="12" x14ac:dyDescent="0.2">
      <c r="C102" s="31" t="s">
        <v>112</v>
      </c>
      <c r="D102" s="31"/>
      <c r="E102" s="27"/>
      <c r="F102" s="28">
        <v>2036.45</v>
      </c>
      <c r="H102" s="28">
        <v>3691.77</v>
      </c>
    </row>
    <row r="103" spans="3:8" s="19" customFormat="1" ht="12" x14ac:dyDescent="0.2">
      <c r="C103" s="31" t="s">
        <v>77</v>
      </c>
      <c r="D103" s="31"/>
      <c r="E103" s="27"/>
      <c r="F103" s="28">
        <v>894.38</v>
      </c>
      <c r="H103" s="28">
        <v>1703.76</v>
      </c>
    </row>
    <row r="104" spans="3:8" s="19" customFormat="1" ht="12" x14ac:dyDescent="0.2">
      <c r="C104" s="31" t="s">
        <v>113</v>
      </c>
      <c r="D104" s="31"/>
      <c r="E104" s="27"/>
      <c r="F104" s="28">
        <v>82.38</v>
      </c>
      <c r="H104" s="28">
        <v>1184.76</v>
      </c>
    </row>
    <row r="105" spans="3:8" s="19" customFormat="1" ht="12" x14ac:dyDescent="0.2">
      <c r="C105" s="31" t="s">
        <v>72</v>
      </c>
      <c r="D105" s="31"/>
      <c r="E105" s="27"/>
      <c r="F105" s="28">
        <v>106.39</v>
      </c>
      <c r="H105" s="28">
        <v>24.54</v>
      </c>
    </row>
    <row r="106" spans="3:8" s="19" customFormat="1" ht="3" customHeight="1" x14ac:dyDescent="0.2">
      <c r="C106" s="31"/>
      <c r="D106" s="31"/>
      <c r="E106" s="27"/>
      <c r="F106" s="28"/>
      <c r="H106" s="28"/>
    </row>
    <row r="107" spans="3:8" s="19" customFormat="1" ht="12" x14ac:dyDescent="0.2">
      <c r="C107" s="22" t="s">
        <v>114</v>
      </c>
      <c r="D107" s="22"/>
      <c r="E107" s="23"/>
      <c r="F107" s="24">
        <f>SUM(F108:F109)</f>
        <v>1183848.52</v>
      </c>
      <c r="H107" s="24">
        <f>SUM(H108:H109)</f>
        <v>1065234.3499999999</v>
      </c>
    </row>
    <row r="108" spans="3:8" s="21" customFormat="1" ht="12" x14ac:dyDescent="0.2">
      <c r="C108" s="31" t="s">
        <v>60</v>
      </c>
      <c r="D108" s="26" t="s">
        <v>232</v>
      </c>
      <c r="E108" s="23"/>
      <c r="F108" s="28">
        <v>1143573.92</v>
      </c>
      <c r="H108" s="28">
        <v>1027767.97</v>
      </c>
    </row>
    <row r="109" spans="3:8" s="21" customFormat="1" ht="12" x14ac:dyDescent="0.2">
      <c r="C109" s="31" t="s">
        <v>61</v>
      </c>
      <c r="D109" s="26" t="s">
        <v>232</v>
      </c>
      <c r="E109" s="23"/>
      <c r="F109" s="28">
        <v>40274.6</v>
      </c>
      <c r="H109" s="28">
        <v>37466.379999999997</v>
      </c>
    </row>
    <row r="110" spans="3:8" s="19" customFormat="1" ht="4.5" customHeight="1" x14ac:dyDescent="0.15"/>
    <row r="111" spans="3:8" s="19" customFormat="1" ht="12" x14ac:dyDescent="0.2">
      <c r="C111" s="22" t="s">
        <v>119</v>
      </c>
      <c r="D111" s="22"/>
      <c r="E111" s="23"/>
      <c r="F111" s="24">
        <f>SUM(F112:F112)</f>
        <v>0</v>
      </c>
      <c r="H111" s="24">
        <f>SUM(H112:H112)</f>
        <v>0</v>
      </c>
    </row>
    <row r="112" spans="3:8" s="21" customFormat="1" ht="12" x14ac:dyDescent="0.2">
      <c r="C112" s="31" t="s">
        <v>56</v>
      </c>
      <c r="D112" s="31"/>
      <c r="E112" s="27"/>
      <c r="F112" s="28">
        <v>0</v>
      </c>
      <c r="H112" s="28">
        <v>0</v>
      </c>
    </row>
    <row r="113" spans="3:8" s="19" customFormat="1" ht="12.75" customHeight="1" x14ac:dyDescent="0.2">
      <c r="C113" s="25"/>
      <c r="D113" s="25"/>
      <c r="E113" s="27"/>
      <c r="F113" s="33"/>
      <c r="H113" s="33"/>
    </row>
    <row r="114" spans="3:8" s="34" customFormat="1" ht="12" x14ac:dyDescent="0.2">
      <c r="C114" s="22" t="s">
        <v>115</v>
      </c>
      <c r="D114" s="22"/>
      <c r="E114" s="23"/>
      <c r="F114" s="24">
        <f>F58+F75+F78+F96+F100+F107+F111</f>
        <v>7829648.8899999987</v>
      </c>
      <c r="H114" s="24">
        <f>H58+H75+H78+H96+H100+H107+H111</f>
        <v>8028536.4700000007</v>
      </c>
    </row>
    <row r="115" spans="3:8" s="19" customFormat="1" ht="6" customHeight="1" x14ac:dyDescent="0.2">
      <c r="C115" s="25"/>
      <c r="D115" s="25"/>
      <c r="E115" s="27"/>
      <c r="F115" s="33"/>
      <c r="H115" s="33"/>
    </row>
    <row r="116" spans="3:8" s="19" customFormat="1" ht="6" customHeight="1" x14ac:dyDescent="0.2">
      <c r="C116" s="25"/>
      <c r="D116" s="25"/>
      <c r="E116" s="27"/>
      <c r="F116" s="33"/>
      <c r="H116" s="33"/>
    </row>
    <row r="117" spans="3:8" s="34" customFormat="1" ht="12" x14ac:dyDescent="0.2">
      <c r="C117" s="22" t="s">
        <v>116</v>
      </c>
      <c r="D117" s="22"/>
      <c r="E117" s="23"/>
      <c r="F117" s="51">
        <f>F56-F114</f>
        <v>53290.360000001267</v>
      </c>
      <c r="H117" s="51">
        <f>H56-H114</f>
        <v>-48247.320000002161</v>
      </c>
    </row>
    <row r="118" spans="3:8" s="19" customFormat="1" ht="12" x14ac:dyDescent="0.2">
      <c r="C118" s="31"/>
      <c r="D118" s="31"/>
      <c r="E118" s="32"/>
      <c r="F118" s="52"/>
      <c r="H118" s="52"/>
    </row>
    <row r="119" spans="3:8" s="19" customFormat="1" ht="12" x14ac:dyDescent="0.2">
      <c r="C119" s="31"/>
      <c r="D119" s="31"/>
      <c r="E119" s="32"/>
      <c r="F119" s="52"/>
      <c r="H119" s="52"/>
    </row>
    <row r="120" spans="3:8" s="19" customFormat="1" ht="12" x14ac:dyDescent="0.2">
      <c r="C120" s="31"/>
      <c r="D120" s="31"/>
      <c r="E120" s="32"/>
      <c r="F120" s="52"/>
      <c r="H120" s="52"/>
    </row>
    <row r="121" spans="3:8" s="19" customFormat="1" ht="12" x14ac:dyDescent="0.2">
      <c r="C121" s="31"/>
      <c r="D121" s="31"/>
      <c r="E121" s="32"/>
      <c r="F121" s="52"/>
      <c r="H121" s="52"/>
    </row>
    <row r="122" spans="3:8" s="19" customFormat="1" ht="12" x14ac:dyDescent="0.2">
      <c r="C122" s="31"/>
      <c r="D122" s="31"/>
      <c r="E122" s="32"/>
      <c r="F122" s="52"/>
      <c r="H122" s="52"/>
    </row>
    <row r="123" spans="3:8" ht="15.75" x14ac:dyDescent="0.25">
      <c r="C123" s="12"/>
      <c r="D123" s="12"/>
      <c r="E123" s="13"/>
      <c r="F123" s="53"/>
      <c r="H123" s="53"/>
    </row>
    <row r="124" spans="3:8" ht="15" customHeight="1" x14ac:dyDescent="0.2">
      <c r="C124" s="173"/>
      <c r="D124" s="173"/>
      <c r="E124" s="173"/>
      <c r="F124" s="54"/>
      <c r="H124" s="54"/>
    </row>
    <row r="125" spans="3:8" ht="15" customHeight="1" x14ac:dyDescent="0.2">
      <c r="C125" s="174"/>
      <c r="D125" s="174"/>
      <c r="E125" s="174"/>
      <c r="F125" s="55"/>
      <c r="H125" s="55"/>
    </row>
    <row r="126" spans="3:8" ht="15.75" x14ac:dyDescent="0.25">
      <c r="C126" t="s">
        <v>184</v>
      </c>
      <c r="D126" t="s">
        <v>175</v>
      </c>
      <c r="F126" s="2"/>
      <c r="G126" s="2"/>
      <c r="H126"/>
    </row>
    <row r="127" spans="3:8" ht="15" customHeight="1" x14ac:dyDescent="0.25">
      <c r="C127" t="s">
        <v>174</v>
      </c>
      <c r="D127" t="s">
        <v>176</v>
      </c>
      <c r="F127" s="2"/>
      <c r="G127" s="2"/>
      <c r="H127"/>
    </row>
    <row r="128" spans="3:8" ht="15.75" x14ac:dyDescent="0.25">
      <c r="C128" t="s">
        <v>185</v>
      </c>
      <c r="D128" t="s">
        <v>177</v>
      </c>
      <c r="F128" s="2"/>
      <c r="G128" s="2"/>
      <c r="H128"/>
    </row>
    <row r="129" spans="3:8" x14ac:dyDescent="0.25">
      <c r="C129"/>
      <c r="D129"/>
      <c r="E129"/>
      <c r="F129" s="2"/>
      <c r="G129" s="2"/>
      <c r="H129"/>
    </row>
    <row r="130" spans="3:8" x14ac:dyDescent="0.2">
      <c r="C130" s="56"/>
      <c r="D130" s="56"/>
      <c r="E130" s="57"/>
      <c r="F130" s="58"/>
      <c r="H130" s="58"/>
    </row>
    <row r="131" spans="3:8" x14ac:dyDescent="0.2">
      <c r="C131" s="59"/>
      <c r="D131" s="56"/>
      <c r="E131" s="57"/>
      <c r="F131" s="58"/>
      <c r="H131" s="58"/>
    </row>
    <row r="132" spans="3:8" x14ac:dyDescent="0.2">
      <c r="C132" s="59"/>
      <c r="D132" s="56"/>
      <c r="E132" s="57"/>
      <c r="F132" s="58"/>
      <c r="H132" s="58"/>
    </row>
  </sheetData>
  <mergeCells count="3">
    <mergeCell ref="C124:E124"/>
    <mergeCell ref="C125:E125"/>
    <mergeCell ref="B5:H5"/>
  </mergeCells>
  <pageMargins left="0.511811024" right="0.511811024" top="0.78740157499999996" bottom="0.78740157499999996" header="0.31496062000000002" footer="0.31496062000000002"/>
  <pageSetup paperSize="9" scale="50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3"/>
  <sheetViews>
    <sheetView showGridLines="0" topLeftCell="A16" zoomScaleNormal="100" workbookViewId="0">
      <selection activeCell="C25" activeCellId="1" sqref="C23 C25"/>
    </sheetView>
  </sheetViews>
  <sheetFormatPr defaultRowHeight="12.75" x14ac:dyDescent="0.2"/>
  <cols>
    <col min="1" max="1" width="9.140625" style="88"/>
    <col min="2" max="2" width="74.5703125" style="88" customWidth="1"/>
    <col min="3" max="3" width="14.7109375" style="88" customWidth="1"/>
    <col min="4" max="4" width="14.42578125" style="88" customWidth="1"/>
    <col min="5" max="5" width="14.28515625" style="88" bestFit="1" customWidth="1"/>
    <col min="6" max="6" width="15.7109375" style="88" bestFit="1" customWidth="1"/>
    <col min="7" max="7" width="15.140625" style="88" bestFit="1" customWidth="1"/>
    <col min="8" max="8" width="11" style="88" bestFit="1" customWidth="1"/>
    <col min="9" max="10" width="9.140625" style="88"/>
    <col min="11" max="11" width="12.28515625" style="88" bestFit="1" customWidth="1"/>
    <col min="12" max="16384" width="9.140625" style="88"/>
  </cols>
  <sheetData>
    <row r="2" spans="2:7" ht="15" x14ac:dyDescent="0.25">
      <c r="B2" s="134" t="s">
        <v>186</v>
      </c>
      <c r="C2"/>
      <c r="D2"/>
      <c r="E2" s="2"/>
      <c r="F2" s="2"/>
    </row>
    <row r="3" spans="2:7" ht="15" x14ac:dyDescent="0.25">
      <c r="B3" s="134" t="s">
        <v>187</v>
      </c>
      <c r="C3"/>
      <c r="D3"/>
      <c r="E3" s="2"/>
      <c r="F3" s="2"/>
    </row>
    <row r="4" spans="2:7" ht="15" x14ac:dyDescent="0.25">
      <c r="B4"/>
      <c r="C4"/>
      <c r="D4"/>
      <c r="E4" s="2"/>
      <c r="F4" s="2"/>
    </row>
    <row r="5" spans="2:7" ht="15" x14ac:dyDescent="0.25">
      <c r="B5"/>
      <c r="C5"/>
      <c r="D5"/>
      <c r="E5" s="2"/>
      <c r="F5" s="2"/>
    </row>
    <row r="6" spans="2:7" ht="15" x14ac:dyDescent="0.25">
      <c r="B6" s="167" t="s">
        <v>195</v>
      </c>
      <c r="C6" s="167"/>
      <c r="D6" s="167"/>
      <c r="E6" s="167"/>
      <c r="F6" s="167"/>
    </row>
    <row r="7" spans="2:7" ht="15" x14ac:dyDescent="0.25">
      <c r="B7"/>
      <c r="C7"/>
      <c r="D7"/>
      <c r="E7" s="2"/>
      <c r="F7" s="2"/>
    </row>
    <row r="8" spans="2:7" s="67" customFormat="1" ht="18" customHeight="1" x14ac:dyDescent="0.2">
      <c r="B8" s="64" t="s">
        <v>81</v>
      </c>
      <c r="C8" s="65"/>
      <c r="D8" s="66"/>
    </row>
    <row r="9" spans="2:7" s="67" customFormat="1" ht="11.25" customHeight="1" thickBot="1" x14ac:dyDescent="0.25">
      <c r="B9" s="68"/>
      <c r="C9" s="65"/>
      <c r="D9" s="69"/>
    </row>
    <row r="10" spans="2:7" s="70" customFormat="1" ht="15.75" customHeight="1" thickBot="1" x14ac:dyDescent="0.25">
      <c r="B10" s="175" t="s">
        <v>122</v>
      </c>
      <c r="C10" s="176"/>
      <c r="D10" s="177"/>
    </row>
    <row r="11" spans="2:7" s="70" customFormat="1" ht="13.5" thickBot="1" x14ac:dyDescent="0.25">
      <c r="B11" s="71" t="s">
        <v>78</v>
      </c>
      <c r="C11" s="104">
        <v>2020</v>
      </c>
      <c r="D11" s="72">
        <v>2019</v>
      </c>
    </row>
    <row r="12" spans="2:7" s="70" customFormat="1" ht="13.5" thickBot="1" x14ac:dyDescent="0.25">
      <c r="B12" s="73" t="s">
        <v>123</v>
      </c>
      <c r="C12" s="74"/>
      <c r="D12" s="75"/>
    </row>
    <row r="13" spans="2:7" s="70" customFormat="1" x14ac:dyDescent="0.2">
      <c r="B13" s="76" t="s">
        <v>124</v>
      </c>
      <c r="C13" s="153">
        <f>'DRE '!F117</f>
        <v>53290.360000001267</v>
      </c>
      <c r="D13" s="154">
        <v>-48247.320000001229</v>
      </c>
    </row>
    <row r="14" spans="2:7" s="70" customFormat="1" x14ac:dyDescent="0.2">
      <c r="B14" s="76" t="s">
        <v>125</v>
      </c>
      <c r="C14" s="153">
        <f>'DRE '!F90+'DRE '!F91</f>
        <v>52560.34</v>
      </c>
      <c r="D14" s="154">
        <v>43596.11</v>
      </c>
    </row>
    <row r="15" spans="2:7" s="70" customFormat="1" x14ac:dyDescent="0.2">
      <c r="B15" s="76" t="s">
        <v>50</v>
      </c>
      <c r="C15" s="154">
        <f>Balanço!E82</f>
        <v>11489.61</v>
      </c>
      <c r="D15" s="154">
        <v>26723.8</v>
      </c>
    </row>
    <row r="16" spans="2:7" s="70" customFormat="1" x14ac:dyDescent="0.2">
      <c r="B16" s="77" t="s">
        <v>126</v>
      </c>
      <c r="C16" s="155">
        <f>Balanço!F21+Balanço!F29-Balanço!E21-Balanço!E29</f>
        <v>-198184.44999999972</v>
      </c>
      <c r="D16" s="156">
        <v>-135008.57999999987</v>
      </c>
      <c r="E16" s="78"/>
      <c r="G16" s="79"/>
    </row>
    <row r="17" spans="2:8" s="70" customFormat="1" x14ac:dyDescent="0.2">
      <c r="B17" s="77" t="s">
        <v>127</v>
      </c>
      <c r="C17" s="155">
        <f>Balanço!F35-Balanço!E35</f>
        <v>112.25</v>
      </c>
      <c r="D17" s="156">
        <v>-1522.7999999999997</v>
      </c>
      <c r="E17" s="79"/>
    </row>
    <row r="18" spans="2:8" s="70" customFormat="1" x14ac:dyDescent="0.2">
      <c r="B18" s="77" t="s">
        <v>128</v>
      </c>
      <c r="C18" s="155">
        <f>Balanço!E53-Balanço!F53</f>
        <v>-13308.89</v>
      </c>
      <c r="D18" s="156">
        <v>21838.510000000002</v>
      </c>
      <c r="E18" s="79"/>
    </row>
    <row r="19" spans="2:8" s="70" customFormat="1" x14ac:dyDescent="0.2">
      <c r="B19" s="77" t="s">
        <v>129</v>
      </c>
      <c r="C19" s="155">
        <f>Balanço!E54-Balanço!F54</f>
        <v>3546.380000000001</v>
      </c>
      <c r="D19" s="156">
        <v>5195.380000000001</v>
      </c>
      <c r="E19" s="79"/>
    </row>
    <row r="20" spans="2:8" s="70" customFormat="1" x14ac:dyDescent="0.2">
      <c r="B20" s="77" t="s">
        <v>130</v>
      </c>
      <c r="C20" s="156">
        <v>-15896.96</v>
      </c>
      <c r="D20" s="156">
        <v>61441.580000000075</v>
      </c>
      <c r="E20" s="78"/>
    </row>
    <row r="21" spans="2:8" s="70" customFormat="1" x14ac:dyDescent="0.2">
      <c r="B21" s="77" t="s">
        <v>131</v>
      </c>
      <c r="C21" s="156">
        <v>773423.88</v>
      </c>
      <c r="D21" s="156">
        <v>77656.910000000207</v>
      </c>
      <c r="E21" s="80"/>
    </row>
    <row r="22" spans="2:8" s="70" customFormat="1" ht="13.5" thickBot="1" x14ac:dyDescent="0.25">
      <c r="B22" s="76" t="s">
        <v>132</v>
      </c>
      <c r="C22" s="156">
        <v>1126.53</v>
      </c>
      <c r="D22" s="156">
        <v>0</v>
      </c>
      <c r="E22" s="79"/>
    </row>
    <row r="23" spans="2:8" s="70" customFormat="1" ht="13.5" thickBot="1" x14ac:dyDescent="0.25">
      <c r="B23" s="71" t="s">
        <v>133</v>
      </c>
      <c r="C23" s="157">
        <f>SUM(C13:C22)</f>
        <v>668159.05000000156</v>
      </c>
      <c r="D23" s="157">
        <f>SUM(D13:D22)</f>
        <v>51673.589999999182</v>
      </c>
      <c r="H23" s="78"/>
    </row>
    <row r="24" spans="2:8" s="70" customFormat="1" ht="13.5" thickBot="1" x14ac:dyDescent="0.25">
      <c r="B24" s="73" t="s">
        <v>134</v>
      </c>
      <c r="C24" s="158"/>
      <c r="D24" s="159"/>
      <c r="E24" s="79"/>
      <c r="F24" s="94"/>
      <c r="H24" s="81"/>
    </row>
    <row r="25" spans="2:8" s="70" customFormat="1" ht="13.5" thickBot="1" x14ac:dyDescent="0.25">
      <c r="B25" s="82" t="s">
        <v>135</v>
      </c>
      <c r="C25" s="160">
        <v>-114307.64</v>
      </c>
      <c r="D25" s="160">
        <v>-82749.87</v>
      </c>
      <c r="E25" s="80"/>
      <c r="F25" s="152"/>
      <c r="G25" s="94"/>
    </row>
    <row r="26" spans="2:8" s="70" customFormat="1" ht="13.5" thickBot="1" x14ac:dyDescent="0.25">
      <c r="B26" s="82" t="s">
        <v>136</v>
      </c>
      <c r="C26" s="160"/>
      <c r="D26" s="160">
        <v>0</v>
      </c>
      <c r="E26" s="80"/>
      <c r="F26" s="94"/>
    </row>
    <row r="27" spans="2:8" s="70" customFormat="1" ht="13.5" thickBot="1" x14ac:dyDescent="0.25">
      <c r="B27" s="71" t="s">
        <v>137</v>
      </c>
      <c r="C27" s="157">
        <f>SUM(C25:C26)</f>
        <v>-114307.64</v>
      </c>
      <c r="D27" s="157">
        <f>SUM(D25:D26)</f>
        <v>-82749.87</v>
      </c>
    </row>
    <row r="28" spans="2:8" s="70" customFormat="1" ht="13.5" thickBot="1" x14ac:dyDescent="0.25">
      <c r="B28" s="73" t="s">
        <v>138</v>
      </c>
      <c r="C28" s="158"/>
      <c r="D28" s="159"/>
      <c r="F28" s="152"/>
    </row>
    <row r="29" spans="2:8" s="70" customFormat="1" ht="13.5" thickBot="1" x14ac:dyDescent="0.25">
      <c r="B29" s="76" t="s">
        <v>139</v>
      </c>
      <c r="C29" s="161"/>
      <c r="D29" s="161">
        <v>0</v>
      </c>
      <c r="F29" s="94"/>
    </row>
    <row r="30" spans="2:8" s="70" customFormat="1" ht="13.5" thickBot="1" x14ac:dyDescent="0.25">
      <c r="B30" s="71" t="s">
        <v>140</v>
      </c>
      <c r="C30" s="157">
        <f>SUM(C28:C29)</f>
        <v>0</v>
      </c>
      <c r="D30" s="157">
        <f>SUM(D28:D29)</f>
        <v>0</v>
      </c>
      <c r="F30" s="80"/>
      <c r="G30" s="79"/>
    </row>
    <row r="31" spans="2:8" s="70" customFormat="1" x14ac:dyDescent="0.2">
      <c r="B31" s="93" t="s">
        <v>141</v>
      </c>
      <c r="C31" s="162"/>
      <c r="D31" s="162"/>
      <c r="F31" s="80"/>
      <c r="G31" s="79"/>
    </row>
    <row r="32" spans="2:8" s="70" customFormat="1" x14ac:dyDescent="0.2">
      <c r="B32" s="76" t="s">
        <v>142</v>
      </c>
      <c r="C32" s="154">
        <f>D33</f>
        <v>324533.56</v>
      </c>
      <c r="D32" s="154">
        <v>355609.84</v>
      </c>
      <c r="F32" s="78"/>
    </row>
    <row r="33" spans="2:6" s="70" customFormat="1" ht="13.5" thickBot="1" x14ac:dyDescent="0.25">
      <c r="B33" s="83" t="s">
        <v>143</v>
      </c>
      <c r="C33" s="161">
        <f>Balanço!E13</f>
        <v>878384.97</v>
      </c>
      <c r="D33" s="161">
        <v>324533.56</v>
      </c>
      <c r="F33" s="78"/>
    </row>
    <row r="34" spans="2:6" s="70" customFormat="1" ht="13.5" thickBot="1" x14ac:dyDescent="0.25">
      <c r="B34" s="71" t="s">
        <v>140</v>
      </c>
      <c r="C34" s="157">
        <f>C33-C32</f>
        <v>553851.40999999992</v>
      </c>
      <c r="D34" s="157">
        <f>D33-D32</f>
        <v>-31076.280000000028</v>
      </c>
      <c r="F34" s="78"/>
    </row>
    <row r="35" spans="2:6" s="70" customFormat="1" x14ac:dyDescent="0.2">
      <c r="B35" s="84"/>
      <c r="C35" s="85"/>
      <c r="D35" s="84"/>
    </row>
    <row r="36" spans="2:6" s="70" customFormat="1" x14ac:dyDescent="0.2">
      <c r="B36" s="84"/>
      <c r="C36" s="86"/>
      <c r="D36" s="84"/>
    </row>
    <row r="37" spans="2:6" x14ac:dyDescent="0.2">
      <c r="B37" s="87"/>
      <c r="C37" s="87"/>
      <c r="D37" s="87"/>
      <c r="E37" s="87"/>
      <c r="F37" s="87"/>
    </row>
    <row r="38" spans="2:6" x14ac:dyDescent="0.2">
      <c r="B38" s="87"/>
      <c r="C38" s="87"/>
      <c r="D38" s="87"/>
      <c r="E38" s="87"/>
      <c r="F38" s="87"/>
    </row>
    <row r="39" spans="2:6" x14ac:dyDescent="0.2">
      <c r="B39" s="87"/>
      <c r="C39" s="87"/>
      <c r="D39" s="87"/>
      <c r="E39" s="87"/>
      <c r="F39" s="89"/>
    </row>
    <row r="40" spans="2:6" x14ac:dyDescent="0.2">
      <c r="B40" s="87"/>
      <c r="C40" s="87"/>
      <c r="D40" s="87"/>
      <c r="E40" s="87"/>
      <c r="F40" s="87"/>
    </row>
    <row r="41" spans="2:6" ht="15.75" x14ac:dyDescent="0.25">
      <c r="B41" t="s">
        <v>184</v>
      </c>
      <c r="C41" t="s">
        <v>175</v>
      </c>
      <c r="D41" s="61"/>
      <c r="E41" s="2"/>
      <c r="F41" s="87"/>
    </row>
    <row r="42" spans="2:6" ht="15.75" x14ac:dyDescent="0.25">
      <c r="B42" t="s">
        <v>174</v>
      </c>
      <c r="C42" t="s">
        <v>176</v>
      </c>
      <c r="D42" s="61"/>
      <c r="E42" s="2"/>
      <c r="F42" s="87"/>
    </row>
    <row r="43" spans="2:6" ht="15.75" x14ac:dyDescent="0.25">
      <c r="B43" t="s">
        <v>185</v>
      </c>
      <c r="C43" t="s">
        <v>177</v>
      </c>
      <c r="D43" s="61"/>
      <c r="E43" s="2"/>
      <c r="F43" s="87"/>
    </row>
    <row r="49" spans="7:11" x14ac:dyDescent="0.2">
      <c r="H49" s="90"/>
      <c r="I49" s="90"/>
      <c r="J49" s="90"/>
      <c r="K49" s="90"/>
    </row>
    <row r="50" spans="7:11" x14ac:dyDescent="0.2">
      <c r="H50" s="90"/>
      <c r="I50" s="90"/>
      <c r="J50" s="90"/>
      <c r="K50" s="90"/>
    </row>
    <row r="51" spans="7:11" x14ac:dyDescent="0.2">
      <c r="G51" s="90"/>
      <c r="H51" s="90"/>
      <c r="I51" s="90"/>
      <c r="J51" s="90"/>
      <c r="K51" s="90"/>
    </row>
    <row r="52" spans="7:11" x14ac:dyDescent="0.2">
      <c r="G52" s="90"/>
      <c r="H52" s="90"/>
      <c r="I52" s="90"/>
      <c r="J52" s="90"/>
      <c r="K52" s="90"/>
    </row>
    <row r="53" spans="7:11" x14ac:dyDescent="0.2">
      <c r="G53" s="90"/>
      <c r="H53" s="90"/>
      <c r="I53" s="90"/>
      <c r="J53" s="90"/>
      <c r="K53" s="90"/>
    </row>
    <row r="54" spans="7:11" x14ac:dyDescent="0.2">
      <c r="G54" s="91"/>
      <c r="H54" s="90"/>
      <c r="I54" s="90"/>
      <c r="J54" s="90"/>
      <c r="K54" s="90"/>
    </row>
    <row r="55" spans="7:11" x14ac:dyDescent="0.2">
      <c r="H55" s="90"/>
      <c r="I55" s="90"/>
      <c r="J55" s="90"/>
      <c r="K55" s="90"/>
    </row>
    <row r="56" spans="7:11" x14ac:dyDescent="0.2">
      <c r="H56" s="90"/>
      <c r="I56" s="90"/>
      <c r="J56" s="90"/>
      <c r="K56" s="90"/>
    </row>
    <row r="57" spans="7:11" x14ac:dyDescent="0.2">
      <c r="H57" s="90"/>
      <c r="I57" s="90"/>
      <c r="J57" s="90"/>
      <c r="K57" s="90"/>
    </row>
    <row r="58" spans="7:11" x14ac:dyDescent="0.2">
      <c r="H58" s="90"/>
      <c r="I58" s="90"/>
      <c r="J58" s="90"/>
      <c r="K58" s="90"/>
    </row>
    <row r="59" spans="7:11" x14ac:dyDescent="0.2">
      <c r="H59" s="90"/>
      <c r="I59" s="90"/>
      <c r="J59" s="90"/>
      <c r="K59" s="90"/>
    </row>
    <row r="60" spans="7:11" x14ac:dyDescent="0.2">
      <c r="H60" s="90"/>
      <c r="I60" s="90"/>
      <c r="J60" s="90"/>
      <c r="K60" s="90"/>
    </row>
    <row r="61" spans="7:11" x14ac:dyDescent="0.2">
      <c r="H61" s="90"/>
      <c r="I61" s="90"/>
      <c r="J61" s="90"/>
      <c r="K61" s="92"/>
    </row>
    <row r="62" spans="7:11" x14ac:dyDescent="0.2">
      <c r="H62" s="90"/>
      <c r="I62" s="90"/>
      <c r="J62" s="90"/>
      <c r="K62" s="90"/>
    </row>
    <row r="63" spans="7:11" x14ac:dyDescent="0.2">
      <c r="H63" s="90"/>
      <c r="I63" s="90"/>
      <c r="J63" s="90"/>
      <c r="K63" s="90"/>
    </row>
    <row r="64" spans="7:11" x14ac:dyDescent="0.2">
      <c r="H64" s="90"/>
      <c r="I64" s="90"/>
      <c r="J64" s="90"/>
      <c r="K64" s="90"/>
    </row>
    <row r="65" spans="2:11" x14ac:dyDescent="0.2">
      <c r="H65" s="90"/>
      <c r="I65" s="90"/>
      <c r="J65" s="90"/>
      <c r="K65" s="90"/>
    </row>
    <row r="66" spans="2:11" x14ac:dyDescent="0.2">
      <c r="H66" s="90"/>
      <c r="I66" s="90"/>
      <c r="J66" s="90"/>
      <c r="K66" s="90"/>
    </row>
    <row r="67" spans="2:11" x14ac:dyDescent="0.2">
      <c r="H67" s="90"/>
      <c r="I67" s="90"/>
      <c r="J67" s="90"/>
      <c r="K67" s="90"/>
    </row>
    <row r="68" spans="2:11" x14ac:dyDescent="0.2">
      <c r="H68" s="90"/>
      <c r="I68" s="90"/>
      <c r="J68" s="90"/>
      <c r="K68" s="90"/>
    </row>
    <row r="69" spans="2:11" x14ac:dyDescent="0.2">
      <c r="B69" s="88" t="str">
        <f t="shared" ref="B69:B93" si="0">UPPER(B37)</f>
        <v/>
      </c>
      <c r="H69" s="90"/>
      <c r="I69" s="90"/>
      <c r="J69" s="90"/>
      <c r="K69" s="90"/>
    </row>
    <row r="70" spans="2:11" x14ac:dyDescent="0.2">
      <c r="B70" s="88" t="str">
        <f t="shared" si="0"/>
        <v/>
      </c>
      <c r="H70" s="90"/>
      <c r="I70" s="90"/>
      <c r="J70" s="90"/>
      <c r="K70" s="90"/>
    </row>
    <row r="71" spans="2:11" x14ac:dyDescent="0.2">
      <c r="B71" s="88" t="str">
        <f t="shared" si="0"/>
        <v/>
      </c>
      <c r="H71" s="90"/>
      <c r="I71" s="90"/>
      <c r="J71" s="90"/>
      <c r="K71" s="90"/>
    </row>
    <row r="72" spans="2:11" x14ac:dyDescent="0.2">
      <c r="B72" s="88" t="str">
        <f t="shared" si="0"/>
        <v/>
      </c>
      <c r="H72" s="90"/>
      <c r="I72" s="90"/>
      <c r="J72" s="90"/>
      <c r="K72" s="90"/>
    </row>
    <row r="73" spans="2:11" x14ac:dyDescent="0.2">
      <c r="H73" s="90"/>
      <c r="I73" s="90"/>
      <c r="J73" s="90"/>
      <c r="K73" s="90"/>
    </row>
    <row r="76" spans="2:11" x14ac:dyDescent="0.2">
      <c r="B76" s="88" t="str">
        <f t="shared" si="0"/>
        <v/>
      </c>
    </row>
    <row r="77" spans="2:11" x14ac:dyDescent="0.2">
      <c r="B77" s="88" t="str">
        <f t="shared" si="0"/>
        <v/>
      </c>
    </row>
    <row r="78" spans="2:11" x14ac:dyDescent="0.2">
      <c r="B78" s="88" t="str">
        <f t="shared" si="0"/>
        <v/>
      </c>
    </row>
    <row r="79" spans="2:11" x14ac:dyDescent="0.2">
      <c r="B79" s="88" t="str">
        <f t="shared" si="0"/>
        <v/>
      </c>
    </row>
    <row r="80" spans="2:11" x14ac:dyDescent="0.2">
      <c r="B80" s="88" t="str">
        <f t="shared" si="0"/>
        <v/>
      </c>
    </row>
    <row r="81" spans="2:2" x14ac:dyDescent="0.2">
      <c r="B81" s="88" t="str">
        <f t="shared" si="0"/>
        <v/>
      </c>
    </row>
    <row r="82" spans="2:2" x14ac:dyDescent="0.2">
      <c r="B82" s="88" t="str">
        <f t="shared" si="0"/>
        <v/>
      </c>
    </row>
    <row r="83" spans="2:2" x14ac:dyDescent="0.2">
      <c r="B83" s="88" t="str">
        <f t="shared" si="0"/>
        <v/>
      </c>
    </row>
    <row r="84" spans="2:2" x14ac:dyDescent="0.2">
      <c r="B84" s="88" t="str">
        <f t="shared" si="0"/>
        <v/>
      </c>
    </row>
    <row r="85" spans="2:2" x14ac:dyDescent="0.2">
      <c r="B85" s="88" t="str">
        <f t="shared" si="0"/>
        <v/>
      </c>
    </row>
    <row r="86" spans="2:2" x14ac:dyDescent="0.2">
      <c r="B86" s="88" t="str">
        <f t="shared" si="0"/>
        <v/>
      </c>
    </row>
    <row r="87" spans="2:2" x14ac:dyDescent="0.2">
      <c r="B87" s="88" t="str">
        <f t="shared" si="0"/>
        <v/>
      </c>
    </row>
    <row r="88" spans="2:2" x14ac:dyDescent="0.2">
      <c r="B88" s="88" t="str">
        <f t="shared" si="0"/>
        <v/>
      </c>
    </row>
    <row r="89" spans="2:2" x14ac:dyDescent="0.2">
      <c r="B89" s="88" t="str">
        <f t="shared" si="0"/>
        <v/>
      </c>
    </row>
    <row r="90" spans="2:2" x14ac:dyDescent="0.2">
      <c r="B90" s="88" t="str">
        <f t="shared" si="0"/>
        <v/>
      </c>
    </row>
    <row r="91" spans="2:2" x14ac:dyDescent="0.2">
      <c r="B91" s="88" t="str">
        <f t="shared" si="0"/>
        <v/>
      </c>
    </row>
    <row r="92" spans="2:2" x14ac:dyDescent="0.2">
      <c r="B92" s="88" t="str">
        <f t="shared" si="0"/>
        <v/>
      </c>
    </row>
    <row r="93" spans="2:2" x14ac:dyDescent="0.2">
      <c r="B93" s="88" t="str">
        <f t="shared" si="0"/>
        <v/>
      </c>
    </row>
  </sheetData>
  <mergeCells count="2">
    <mergeCell ref="B10:D10"/>
    <mergeCell ref="B6:F6"/>
  </mergeCells>
  <pageMargins left="0.51181102362204722" right="0.51181102362204722" top="0.78740157480314965" bottom="0.78740157480314965" header="0.31496062992125984" footer="0.31496062992125984"/>
  <pageSetup paperSize="9" scale="81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9"/>
  <sheetViews>
    <sheetView showGridLines="0" topLeftCell="A7" zoomScaleNormal="100" workbookViewId="0">
      <selection activeCell="G22" sqref="G22"/>
    </sheetView>
  </sheetViews>
  <sheetFormatPr defaultRowHeight="12" x14ac:dyDescent="0.2"/>
  <cols>
    <col min="1" max="1" width="9.140625" style="96"/>
    <col min="2" max="2" width="57.140625" style="96" customWidth="1"/>
    <col min="3" max="3" width="12.28515625" style="96" bestFit="1" customWidth="1"/>
    <col min="4" max="4" width="16.140625" style="96" customWidth="1"/>
    <col min="5" max="6" width="12.7109375" style="96" customWidth="1"/>
    <col min="7" max="7" width="12.28515625" style="96" bestFit="1" customWidth="1"/>
    <col min="8" max="8" width="11.28515625" style="96" customWidth="1"/>
    <col min="9" max="10" width="9.140625" style="96"/>
    <col min="11" max="11" width="12.28515625" style="96" bestFit="1" customWidth="1"/>
    <col min="12" max="16384" width="9.140625" style="96"/>
  </cols>
  <sheetData>
    <row r="1" spans="2:8" s="88" customFormat="1" ht="12.75" x14ac:dyDescent="0.2"/>
    <row r="2" spans="2:8" s="88" customFormat="1" ht="15" x14ac:dyDescent="0.25">
      <c r="B2" s="134" t="s">
        <v>186</v>
      </c>
      <c r="C2"/>
      <c r="D2"/>
      <c r="E2" s="2"/>
      <c r="F2" s="2"/>
    </row>
    <row r="3" spans="2:8" s="88" customFormat="1" ht="15" x14ac:dyDescent="0.25">
      <c r="B3" s="134" t="s">
        <v>187</v>
      </c>
      <c r="C3"/>
      <c r="D3"/>
      <c r="E3" s="2"/>
      <c r="F3" s="2"/>
    </row>
    <row r="4" spans="2:8" s="88" customFormat="1" ht="15" x14ac:dyDescent="0.25">
      <c r="B4"/>
      <c r="C4"/>
      <c r="D4"/>
      <c r="E4" s="2"/>
      <c r="F4" s="2"/>
    </row>
    <row r="5" spans="2:8" s="88" customFormat="1" ht="15" x14ac:dyDescent="0.25">
      <c r="B5"/>
      <c r="C5"/>
      <c r="D5"/>
      <c r="E5" s="2"/>
      <c r="F5" s="2"/>
    </row>
    <row r="6" spans="2:8" s="88" customFormat="1" ht="15" x14ac:dyDescent="0.25">
      <c r="B6" s="167" t="s">
        <v>196</v>
      </c>
      <c r="C6" s="167"/>
      <c r="D6" s="167"/>
      <c r="E6" s="167"/>
      <c r="F6" s="167"/>
    </row>
    <row r="7" spans="2:8" s="88" customFormat="1" ht="15" x14ac:dyDescent="0.25">
      <c r="B7"/>
      <c r="C7"/>
      <c r="D7"/>
      <c r="E7" s="2"/>
      <c r="F7" s="2"/>
    </row>
    <row r="8" spans="2:8" x14ac:dyDescent="0.2">
      <c r="B8" s="95" t="s">
        <v>81</v>
      </c>
    </row>
    <row r="9" spans="2:8" ht="8.1" customHeight="1" x14ac:dyDescent="0.2"/>
    <row r="10" spans="2:8" ht="36" customHeight="1" x14ac:dyDescent="0.2">
      <c r="B10" s="97" t="s">
        <v>78</v>
      </c>
      <c r="C10" s="97" t="s">
        <v>144</v>
      </c>
      <c r="D10" s="97" t="s">
        <v>194</v>
      </c>
      <c r="E10" s="97" t="s">
        <v>145</v>
      </c>
      <c r="F10" s="97" t="s">
        <v>146</v>
      </c>
      <c r="G10" s="97" t="s">
        <v>147</v>
      </c>
    </row>
    <row r="11" spans="2:8" x14ac:dyDescent="0.2">
      <c r="B11" s="178" t="s">
        <v>215</v>
      </c>
      <c r="C11" s="178"/>
      <c r="D11" s="178"/>
      <c r="E11" s="178"/>
      <c r="F11" s="178"/>
      <c r="G11" s="178"/>
    </row>
    <row r="12" spans="2:8" x14ac:dyDescent="0.2">
      <c r="B12" s="163" t="s">
        <v>148</v>
      </c>
      <c r="C12" s="164">
        <v>1550715.51</v>
      </c>
      <c r="D12" s="164">
        <v>-278910.69</v>
      </c>
      <c r="E12" s="164">
        <v>-37185.31</v>
      </c>
      <c r="F12" s="164"/>
      <c r="G12" s="165">
        <f>SUM(C12:F12)</f>
        <v>1234619.51</v>
      </c>
    </row>
    <row r="13" spans="2:8" x14ac:dyDescent="0.2">
      <c r="B13" s="163" t="s">
        <v>149</v>
      </c>
      <c r="C13" s="164"/>
      <c r="D13" s="164"/>
      <c r="E13" s="164">
        <f>'DRE '!H117</f>
        <v>-48247.320000002161</v>
      </c>
      <c r="F13" s="164"/>
      <c r="G13" s="165">
        <f t="shared" ref="G13:G15" si="0">SUM(C13:F13)</f>
        <v>-48247.320000002161</v>
      </c>
    </row>
    <row r="14" spans="2:8" x14ac:dyDescent="0.2">
      <c r="B14" s="163" t="s">
        <v>146</v>
      </c>
      <c r="C14" s="164"/>
      <c r="D14" s="164"/>
      <c r="E14" s="164"/>
      <c r="F14" s="164">
        <v>26723.8</v>
      </c>
      <c r="G14" s="165">
        <f t="shared" si="0"/>
        <v>26723.8</v>
      </c>
    </row>
    <row r="15" spans="2:8" ht="15" customHeight="1" x14ac:dyDescent="0.2">
      <c r="B15" s="163" t="s">
        <v>150</v>
      </c>
      <c r="C15" s="164">
        <f>E12</f>
        <v>-37185.31</v>
      </c>
      <c r="D15" s="164"/>
      <c r="E15" s="164">
        <v>37185.31</v>
      </c>
      <c r="F15" s="164"/>
      <c r="G15" s="165">
        <f t="shared" si="0"/>
        <v>0</v>
      </c>
    </row>
    <row r="16" spans="2:8" x14ac:dyDescent="0.2">
      <c r="B16" s="163" t="s">
        <v>151</v>
      </c>
      <c r="C16" s="165">
        <f>SUM(C12:C15)</f>
        <v>1513530.2</v>
      </c>
      <c r="D16" s="165">
        <f>SUM(D12:D15)</f>
        <v>-278910.69</v>
      </c>
      <c r="E16" s="165">
        <f>SUM(E12:E15)</f>
        <v>-48247.320000002161</v>
      </c>
      <c r="F16" s="165">
        <f>SUM(F12:F15)</f>
        <v>26723.8</v>
      </c>
      <c r="G16" s="165">
        <f>SUM(G12:G15)</f>
        <v>1213095.9899999979</v>
      </c>
      <c r="H16" s="98"/>
    </row>
    <row r="17" spans="2:9" x14ac:dyDescent="0.2">
      <c r="B17" s="179" t="s">
        <v>155</v>
      </c>
      <c r="C17" s="180"/>
      <c r="D17" s="180"/>
      <c r="E17" s="180"/>
      <c r="F17" s="180"/>
      <c r="G17" s="181"/>
    </row>
    <row r="18" spans="2:9" x14ac:dyDescent="0.2">
      <c r="B18" s="163" t="s">
        <v>148</v>
      </c>
      <c r="C18" s="164">
        <f>C16</f>
        <v>1513530.2</v>
      </c>
      <c r="D18" s="164">
        <f>D16</f>
        <v>-278910.69</v>
      </c>
      <c r="E18" s="164"/>
      <c r="F18" s="164"/>
      <c r="G18" s="165">
        <f>SUM(C18:F18)</f>
        <v>1234619.51</v>
      </c>
      <c r="I18" s="98"/>
    </row>
    <row r="19" spans="2:9" x14ac:dyDescent="0.2">
      <c r="B19" s="163" t="s">
        <v>149</v>
      </c>
      <c r="C19" s="164">
        <v>-48247.32</v>
      </c>
      <c r="D19" s="164"/>
      <c r="E19" s="164">
        <f>'DRE '!F117</f>
        <v>53290.360000001267</v>
      </c>
      <c r="F19" s="164"/>
      <c r="G19" s="165">
        <f t="shared" ref="G19:G20" si="1">SUM(C19:F19)</f>
        <v>5043.0400000012669</v>
      </c>
    </row>
    <row r="20" spans="2:9" x14ac:dyDescent="0.2">
      <c r="B20" s="163" t="s">
        <v>146</v>
      </c>
      <c r="C20" s="164">
        <f>F14</f>
        <v>26723.8</v>
      </c>
      <c r="D20" s="164"/>
      <c r="E20" s="164"/>
      <c r="F20" s="164">
        <f>Balanço!E82</f>
        <v>11489.61</v>
      </c>
      <c r="G20" s="165">
        <f t="shared" si="1"/>
        <v>38213.410000000003</v>
      </c>
    </row>
    <row r="21" spans="2:9" x14ac:dyDescent="0.2">
      <c r="B21" s="163" t="s">
        <v>150</v>
      </c>
      <c r="C21" s="164"/>
      <c r="D21" s="164"/>
      <c r="E21" s="164"/>
      <c r="F21" s="164">
        <v>0</v>
      </c>
      <c r="G21" s="165">
        <f>SUM(C21:F21)</f>
        <v>0</v>
      </c>
    </row>
    <row r="22" spans="2:9" x14ac:dyDescent="0.2">
      <c r="B22" s="163" t="s">
        <v>151</v>
      </c>
      <c r="C22" s="165">
        <f>SUM(C18:C21)</f>
        <v>1492006.68</v>
      </c>
      <c r="D22" s="165">
        <f>SUM(D18:D21)</f>
        <v>-278910.69</v>
      </c>
      <c r="E22" s="165">
        <f>SUM(E18:E21)</f>
        <v>53290.360000001267</v>
      </c>
      <c r="F22" s="165">
        <f>SUM(F18:F21)</f>
        <v>11489.61</v>
      </c>
      <c r="G22" s="165">
        <f>SUM(G18:G21)</f>
        <v>1277875.9600000011</v>
      </c>
      <c r="I22" s="98"/>
    </row>
    <row r="23" spans="2:9" ht="9.9499999999999993" customHeight="1" x14ac:dyDescent="0.2"/>
    <row r="24" spans="2:9" ht="12" customHeight="1" x14ac:dyDescent="0.2"/>
    <row r="25" spans="2:9" ht="12" customHeight="1" x14ac:dyDescent="0.2"/>
    <row r="26" spans="2:9" ht="12" customHeight="1" x14ac:dyDescent="0.2"/>
    <row r="27" spans="2:9" ht="12" customHeight="1" x14ac:dyDescent="0.2"/>
    <row r="28" spans="2:9" ht="12" customHeight="1" x14ac:dyDescent="0.25">
      <c r="B28" t="s">
        <v>184</v>
      </c>
      <c r="E28" t="s">
        <v>175</v>
      </c>
    </row>
    <row r="29" spans="2:9" ht="12" customHeight="1" x14ac:dyDescent="0.25">
      <c r="B29" t="s">
        <v>174</v>
      </c>
      <c r="E29" t="s">
        <v>176</v>
      </c>
    </row>
    <row r="30" spans="2:9" ht="12" customHeight="1" x14ac:dyDescent="0.25">
      <c r="B30" t="s">
        <v>185</v>
      </c>
      <c r="E30" t="s">
        <v>177</v>
      </c>
    </row>
    <row r="31" spans="2:9" ht="12" customHeight="1" x14ac:dyDescent="0.2"/>
    <row r="32" spans="2:9" ht="9.9499999999999993" customHeight="1" x14ac:dyDescent="0.2"/>
    <row r="33" spans="2:7" ht="9.9499999999999993" customHeight="1" x14ac:dyDescent="0.2"/>
    <row r="34" spans="2:7" x14ac:dyDescent="0.2">
      <c r="B34" s="99" t="s">
        <v>152</v>
      </c>
      <c r="C34" s="99"/>
      <c r="D34" s="99"/>
      <c r="E34" s="99"/>
      <c r="F34" s="99"/>
      <c r="G34" s="99"/>
    </row>
    <row r="35" spans="2:7" x14ac:dyDescent="0.2">
      <c r="B35" s="99" t="s">
        <v>153</v>
      </c>
      <c r="C35" s="99"/>
      <c r="D35" s="99"/>
      <c r="E35" s="99"/>
      <c r="F35" s="99"/>
      <c r="G35" s="99"/>
    </row>
    <row r="37" spans="2:7" x14ac:dyDescent="0.2">
      <c r="B37" s="100"/>
    </row>
    <row r="55" spans="7:11" x14ac:dyDescent="0.2">
      <c r="H55" s="101"/>
      <c r="I55" s="101"/>
      <c r="J55" s="101"/>
      <c r="K55" s="101"/>
    </row>
    <row r="56" spans="7:11" x14ac:dyDescent="0.2">
      <c r="H56" s="101"/>
      <c r="I56" s="101"/>
      <c r="J56" s="101"/>
      <c r="K56" s="101"/>
    </row>
    <row r="57" spans="7:11" x14ac:dyDescent="0.2">
      <c r="G57" s="101"/>
      <c r="H57" s="101"/>
      <c r="I57" s="101"/>
      <c r="J57" s="101"/>
      <c r="K57" s="101"/>
    </row>
    <row r="58" spans="7:11" x14ac:dyDescent="0.2">
      <c r="G58" s="101"/>
      <c r="H58" s="101"/>
      <c r="I58" s="101"/>
      <c r="J58" s="101"/>
      <c r="K58" s="101"/>
    </row>
    <row r="59" spans="7:11" x14ac:dyDescent="0.2">
      <c r="G59" s="101"/>
      <c r="H59" s="101"/>
      <c r="I59" s="101"/>
      <c r="J59" s="101"/>
      <c r="K59" s="101"/>
    </row>
    <row r="60" spans="7:11" x14ac:dyDescent="0.2">
      <c r="G60" s="102"/>
      <c r="H60" s="101"/>
      <c r="I60" s="101"/>
      <c r="J60" s="101"/>
      <c r="K60" s="101"/>
    </row>
    <row r="61" spans="7:11" x14ac:dyDescent="0.2">
      <c r="H61" s="101"/>
      <c r="I61" s="101"/>
      <c r="J61" s="101"/>
      <c r="K61" s="101"/>
    </row>
    <row r="62" spans="7:11" x14ac:dyDescent="0.2">
      <c r="H62" s="101"/>
      <c r="I62" s="101"/>
      <c r="J62" s="101"/>
      <c r="K62" s="101"/>
    </row>
    <row r="63" spans="7:11" x14ac:dyDescent="0.2">
      <c r="H63" s="101"/>
      <c r="I63" s="101"/>
      <c r="J63" s="101"/>
      <c r="K63" s="101"/>
    </row>
    <row r="64" spans="7:11" x14ac:dyDescent="0.2">
      <c r="H64" s="101"/>
      <c r="I64" s="101"/>
      <c r="J64" s="101"/>
      <c r="K64" s="101"/>
    </row>
    <row r="65" spans="8:11" x14ac:dyDescent="0.2">
      <c r="H65" s="101"/>
      <c r="I65" s="101"/>
      <c r="J65" s="101"/>
      <c r="K65" s="101"/>
    </row>
    <row r="66" spans="8:11" x14ac:dyDescent="0.2">
      <c r="H66" s="101"/>
      <c r="I66" s="101"/>
      <c r="J66" s="101"/>
      <c r="K66" s="101"/>
    </row>
    <row r="67" spans="8:11" x14ac:dyDescent="0.2">
      <c r="H67" s="101"/>
      <c r="I67" s="101"/>
      <c r="J67" s="101"/>
      <c r="K67" s="103"/>
    </row>
    <row r="68" spans="8:11" x14ac:dyDescent="0.2">
      <c r="H68" s="101"/>
      <c r="I68" s="101"/>
      <c r="J68" s="101"/>
      <c r="K68" s="101"/>
    </row>
    <row r="69" spans="8:11" x14ac:dyDescent="0.2">
      <c r="H69" s="101"/>
      <c r="I69" s="101"/>
      <c r="J69" s="101"/>
      <c r="K69" s="101"/>
    </row>
    <row r="70" spans="8:11" x14ac:dyDescent="0.2">
      <c r="H70" s="101"/>
      <c r="I70" s="101"/>
      <c r="J70" s="101"/>
      <c r="K70" s="101"/>
    </row>
    <row r="71" spans="8:11" x14ac:dyDescent="0.2">
      <c r="H71" s="101"/>
      <c r="I71" s="101"/>
      <c r="J71" s="101"/>
      <c r="K71" s="101"/>
    </row>
    <row r="72" spans="8:11" x14ac:dyDescent="0.2">
      <c r="H72" s="101"/>
      <c r="I72" s="101"/>
      <c r="J72" s="101"/>
      <c r="K72" s="101"/>
    </row>
    <row r="73" spans="8:11" x14ac:dyDescent="0.2">
      <c r="H73" s="101"/>
      <c r="I73" s="101"/>
      <c r="J73" s="101"/>
      <c r="K73" s="101"/>
    </row>
    <row r="74" spans="8:11" x14ac:dyDescent="0.2">
      <c r="H74" s="101"/>
      <c r="I74" s="101"/>
      <c r="J74" s="101"/>
      <c r="K74" s="101"/>
    </row>
    <row r="75" spans="8:11" x14ac:dyDescent="0.2">
      <c r="H75" s="101"/>
      <c r="I75" s="101"/>
      <c r="J75" s="101"/>
      <c r="K75" s="101"/>
    </row>
    <row r="76" spans="8:11" x14ac:dyDescent="0.2">
      <c r="H76" s="101"/>
      <c r="I76" s="101"/>
      <c r="J76" s="101"/>
      <c r="K76" s="101"/>
    </row>
    <row r="77" spans="8:11" x14ac:dyDescent="0.2">
      <c r="H77" s="101"/>
      <c r="I77" s="101"/>
      <c r="J77" s="101"/>
      <c r="K77" s="101"/>
    </row>
    <row r="78" spans="8:11" x14ac:dyDescent="0.2">
      <c r="H78" s="101"/>
      <c r="I78" s="101"/>
      <c r="J78" s="101"/>
      <c r="K78" s="101"/>
    </row>
    <row r="79" spans="8:11" x14ac:dyDescent="0.2">
      <c r="H79" s="101"/>
      <c r="I79" s="101"/>
      <c r="J79" s="101"/>
      <c r="K79" s="101"/>
    </row>
  </sheetData>
  <mergeCells count="3">
    <mergeCell ref="B11:G11"/>
    <mergeCell ref="B17:G17"/>
    <mergeCell ref="B6:F6"/>
  </mergeCells>
  <pageMargins left="0.511811024" right="0.511811024" top="0.78740157499999996" bottom="0.78740157499999996" header="0.31496062000000002" footer="0.31496062000000002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zoomScaleNormal="100" workbookViewId="0">
      <selection activeCell="F19" sqref="F19"/>
    </sheetView>
  </sheetViews>
  <sheetFormatPr defaultRowHeight="12.75" x14ac:dyDescent="0.2"/>
  <cols>
    <col min="1" max="1" width="9.140625" style="88"/>
    <col min="2" max="2" width="35.140625" style="88" bestFit="1" customWidth="1"/>
    <col min="3" max="4" width="13.140625" style="88" customWidth="1"/>
    <col min="5" max="7" width="9.140625" style="88"/>
    <col min="8" max="8" width="11.140625" style="88" bestFit="1" customWidth="1"/>
    <col min="9" max="16384" width="9.140625" style="88"/>
  </cols>
  <sheetData>
    <row r="1" spans="1:8" ht="13.5" thickBot="1" x14ac:dyDescent="0.25"/>
    <row r="2" spans="1:8" ht="13.5" thickBot="1" x14ac:dyDescent="0.25">
      <c r="B2" s="105" t="s">
        <v>21</v>
      </c>
      <c r="C2" s="106"/>
      <c r="D2" s="107"/>
    </row>
    <row r="3" spans="1:8" ht="13.5" thickBot="1" x14ac:dyDescent="0.25">
      <c r="B3" s="108" t="s">
        <v>78</v>
      </c>
      <c r="C3" s="109">
        <v>2020</v>
      </c>
      <c r="D3" s="109">
        <v>2019</v>
      </c>
    </row>
    <row r="4" spans="1:8" x14ac:dyDescent="0.2">
      <c r="B4" s="110" t="s">
        <v>165</v>
      </c>
      <c r="C4" s="111">
        <v>14409.57</v>
      </c>
      <c r="D4" s="111">
        <v>26.16</v>
      </c>
    </row>
    <row r="5" spans="1:8" x14ac:dyDescent="0.2">
      <c r="B5" s="110" t="s">
        <v>166</v>
      </c>
      <c r="C5" s="111">
        <v>147208.89000000001</v>
      </c>
      <c r="D5" s="111">
        <v>92550.81</v>
      </c>
    </row>
    <row r="6" spans="1:8" x14ac:dyDescent="0.2">
      <c r="B6" s="110" t="s">
        <v>216</v>
      </c>
      <c r="C6" s="111">
        <v>785844.6</v>
      </c>
      <c r="D6" s="111">
        <v>785844.6</v>
      </c>
    </row>
    <row r="7" spans="1:8" x14ac:dyDescent="0.2">
      <c r="B7" s="110" t="s">
        <v>158</v>
      </c>
      <c r="C7" s="111">
        <v>104198.5</v>
      </c>
      <c r="D7" s="111">
        <v>104198.5</v>
      </c>
    </row>
    <row r="8" spans="1:8" x14ac:dyDescent="0.2">
      <c r="B8" s="110" t="s">
        <v>167</v>
      </c>
      <c r="C8" s="111">
        <v>13948.72</v>
      </c>
      <c r="D8" s="111">
        <v>13948.72</v>
      </c>
    </row>
    <row r="9" spans="1:8" x14ac:dyDescent="0.2">
      <c r="B9" s="110" t="s">
        <v>168</v>
      </c>
      <c r="C9" s="111">
        <v>124644.42</v>
      </c>
      <c r="D9" s="111">
        <v>99429.75</v>
      </c>
    </row>
    <row r="10" spans="1:8" x14ac:dyDescent="0.2">
      <c r="B10" s="110" t="s">
        <v>156</v>
      </c>
      <c r="C10" s="111">
        <v>129186.93</v>
      </c>
      <c r="D10" s="111">
        <v>109135.45</v>
      </c>
    </row>
    <row r="11" spans="1:8" x14ac:dyDescent="0.2">
      <c r="B11" s="110" t="s">
        <v>159</v>
      </c>
      <c r="C11" s="111">
        <v>28000</v>
      </c>
      <c r="D11" s="111">
        <v>28000</v>
      </c>
    </row>
    <row r="12" spans="1:8" ht="13.5" thickBot="1" x14ac:dyDescent="0.25">
      <c r="B12" s="112" t="s">
        <v>157</v>
      </c>
      <c r="C12" s="113">
        <v>19816.740000000002</v>
      </c>
      <c r="D12" s="113">
        <v>19816.740000000002</v>
      </c>
    </row>
    <row r="13" spans="1:8" ht="13.5" thickBot="1" x14ac:dyDescent="0.25">
      <c r="B13" s="114" t="s">
        <v>160</v>
      </c>
      <c r="C13" s="115">
        <f>SUM(C4:C12)</f>
        <v>1367258.3699999999</v>
      </c>
      <c r="D13" s="115">
        <f>SUM(D4:D12)</f>
        <v>1252950.73</v>
      </c>
    </row>
    <row r="14" spans="1:8" ht="13.5" thickBot="1" x14ac:dyDescent="0.25">
      <c r="B14" s="116" t="s">
        <v>161</v>
      </c>
      <c r="C14" s="115">
        <v>-174981.35</v>
      </c>
      <c r="D14" s="115">
        <v>-130604.89</v>
      </c>
    </row>
    <row r="15" spans="1:8" ht="15.75" thickBot="1" x14ac:dyDescent="0.3">
      <c r="B15" s="114" t="s">
        <v>160</v>
      </c>
      <c r="C15" s="115">
        <f>C13+C14</f>
        <v>1192277.0199999998</v>
      </c>
      <c r="D15" s="117">
        <f>D13+D14</f>
        <v>1122345.8400000001</v>
      </c>
      <c r="H15"/>
    </row>
    <row r="16" spans="1:8" ht="13.5" thickBot="1" x14ac:dyDescent="0.25">
      <c r="A16" s="87"/>
      <c r="B16" s="118"/>
      <c r="C16" s="119"/>
      <c r="D16" s="119"/>
      <c r="E16" s="87"/>
    </row>
    <row r="17" spans="2:7" ht="13.5" thickBot="1" x14ac:dyDescent="0.25">
      <c r="B17" s="175" t="s">
        <v>162</v>
      </c>
      <c r="C17" s="176"/>
      <c r="D17" s="177"/>
    </row>
    <row r="18" spans="2:7" ht="13.5" thickBot="1" x14ac:dyDescent="0.25">
      <c r="B18" s="108" t="s">
        <v>78</v>
      </c>
      <c r="C18" s="109">
        <v>2020</v>
      </c>
      <c r="D18" s="109">
        <v>2019</v>
      </c>
    </row>
    <row r="19" spans="2:7" x14ac:dyDescent="0.2">
      <c r="B19" s="112" t="s">
        <v>166</v>
      </c>
      <c r="C19" s="113">
        <v>4631.4399999999996</v>
      </c>
      <c r="D19" s="113">
        <v>4631.4399999999996</v>
      </c>
    </row>
    <row r="20" spans="2:7" x14ac:dyDescent="0.2">
      <c r="B20" s="112" t="s">
        <v>216</v>
      </c>
      <c r="C20" s="113">
        <v>419361.52</v>
      </c>
      <c r="D20" s="113">
        <v>419361.52</v>
      </c>
    </row>
    <row r="21" spans="2:7" x14ac:dyDescent="0.2">
      <c r="B21" s="112" t="s">
        <v>168</v>
      </c>
      <c r="C21" s="113">
        <v>787.97</v>
      </c>
      <c r="D21" s="113">
        <v>787.97</v>
      </c>
    </row>
    <row r="22" spans="2:7" s="87" customFormat="1" ht="13.5" thickBot="1" x14ac:dyDescent="0.25">
      <c r="B22" s="120" t="s">
        <v>160</v>
      </c>
      <c r="C22" s="121">
        <f>SUM(C19:C21)</f>
        <v>424780.93</v>
      </c>
      <c r="D22" s="121">
        <f>SUM(D19:D21)</f>
        <v>424780.93</v>
      </c>
      <c r="F22" s="122"/>
    </row>
    <row r="23" spans="2:7" ht="15.75" thickBot="1" x14ac:dyDescent="0.3">
      <c r="B23" s="116" t="s">
        <v>161</v>
      </c>
      <c r="C23" s="115">
        <v>-4149.58</v>
      </c>
      <c r="D23" s="115">
        <v>-3311.74</v>
      </c>
      <c r="G23"/>
    </row>
    <row r="24" spans="2:7" ht="13.5" thickBot="1" x14ac:dyDescent="0.25">
      <c r="B24" s="114" t="s">
        <v>160</v>
      </c>
      <c r="C24" s="115">
        <f>C22+C23</f>
        <v>420631.35</v>
      </c>
      <c r="D24" s="117">
        <f>D22+D23</f>
        <v>421469.19</v>
      </c>
    </row>
    <row r="25" spans="2:7" ht="13.5" thickBot="1" x14ac:dyDescent="0.25">
      <c r="B25" s="130"/>
      <c r="C25" s="131"/>
      <c r="D25" s="131"/>
    </row>
    <row r="26" spans="2:7" ht="13.5" thickBot="1" x14ac:dyDescent="0.25">
      <c r="B26" s="175" t="s">
        <v>170</v>
      </c>
      <c r="C26" s="176"/>
      <c r="D26" s="177"/>
    </row>
    <row r="27" spans="2:7" ht="13.5" thickBot="1" x14ac:dyDescent="0.25">
      <c r="B27" s="108" t="s">
        <v>78</v>
      </c>
      <c r="C27" s="109">
        <v>2020</v>
      </c>
      <c r="D27" s="109">
        <v>2019</v>
      </c>
    </row>
    <row r="28" spans="2:7" x14ac:dyDescent="0.2">
      <c r="B28" s="112" t="s">
        <v>166</v>
      </c>
      <c r="C28" s="113">
        <v>25812</v>
      </c>
      <c r="D28" s="113">
        <v>25812</v>
      </c>
    </row>
    <row r="29" spans="2:7" x14ac:dyDescent="0.2">
      <c r="B29" s="112" t="s">
        <v>167</v>
      </c>
      <c r="C29" s="113">
        <v>1000</v>
      </c>
      <c r="D29" s="113">
        <v>1000</v>
      </c>
    </row>
    <row r="30" spans="2:7" x14ac:dyDescent="0.2">
      <c r="B30" s="112" t="s">
        <v>217</v>
      </c>
      <c r="C30" s="113">
        <v>4587.01</v>
      </c>
      <c r="D30" s="113">
        <v>4587.01</v>
      </c>
    </row>
    <row r="31" spans="2:7" x14ac:dyDescent="0.2">
      <c r="B31" s="112" t="s">
        <v>169</v>
      </c>
      <c r="C31" s="113">
        <v>15601.47</v>
      </c>
      <c r="D31" s="113">
        <v>15601.47</v>
      </c>
    </row>
    <row r="32" spans="2:7" ht="13.5" thickBot="1" x14ac:dyDescent="0.25">
      <c r="B32" s="120" t="s">
        <v>160</v>
      </c>
      <c r="C32" s="121">
        <f>SUM(C28:C31)</f>
        <v>47000.480000000003</v>
      </c>
      <c r="D32" s="121">
        <f>SUM(D28:D31)</f>
        <v>47000.480000000003</v>
      </c>
    </row>
    <row r="33" spans="2:4" ht="13.5" thickBot="1" x14ac:dyDescent="0.25">
      <c r="B33" s="116" t="s">
        <v>161</v>
      </c>
      <c r="C33" s="115">
        <v>-16350.11</v>
      </c>
      <c r="D33" s="115">
        <v>-9237.59</v>
      </c>
    </row>
    <row r="34" spans="2:4" ht="13.5" thickBot="1" x14ac:dyDescent="0.25">
      <c r="B34" s="114" t="s">
        <v>160</v>
      </c>
      <c r="C34" s="115">
        <f>C32+C33</f>
        <v>30650.370000000003</v>
      </c>
      <c r="D34" s="117">
        <f>D32+D33</f>
        <v>37762.89</v>
      </c>
    </row>
    <row r="35" spans="2:4" ht="13.5" thickBot="1" x14ac:dyDescent="0.25">
      <c r="B35" s="123"/>
      <c r="C35" s="124"/>
      <c r="D35" s="124"/>
    </row>
    <row r="36" spans="2:4" ht="13.5" thickBot="1" x14ac:dyDescent="0.25">
      <c r="B36" s="175" t="s">
        <v>163</v>
      </c>
      <c r="C36" s="176"/>
      <c r="D36" s="177"/>
    </row>
    <row r="37" spans="2:4" ht="13.5" thickBot="1" x14ac:dyDescent="0.25">
      <c r="B37" s="108" t="s">
        <v>78</v>
      </c>
      <c r="C37" s="109">
        <v>2020</v>
      </c>
      <c r="D37" s="125">
        <v>2019</v>
      </c>
    </row>
    <row r="38" spans="2:4" x14ac:dyDescent="0.2">
      <c r="B38" s="112" t="s">
        <v>28</v>
      </c>
      <c r="C38" s="113">
        <v>1167.69</v>
      </c>
      <c r="D38" s="126">
        <v>1167.69</v>
      </c>
    </row>
    <row r="39" spans="2:4" ht="13.5" thickBot="1" x14ac:dyDescent="0.25">
      <c r="B39" s="127" t="s">
        <v>160</v>
      </c>
      <c r="C39" s="128">
        <f xml:space="preserve"> SUM(C38:C38)</f>
        <v>1167.69</v>
      </c>
      <c r="D39" s="129">
        <f>SUM(D38:D38)</f>
        <v>1167.69</v>
      </c>
    </row>
    <row r="40" spans="2:4" ht="13.5" thickBot="1" x14ac:dyDescent="0.25">
      <c r="B40" s="116" t="s">
        <v>161</v>
      </c>
      <c r="C40" s="115">
        <v>-1156.57</v>
      </c>
      <c r="D40" s="117">
        <v>-923.05</v>
      </c>
    </row>
    <row r="41" spans="2:4" ht="13.5" thickBot="1" x14ac:dyDescent="0.25">
      <c r="B41" s="114" t="s">
        <v>160</v>
      </c>
      <c r="C41" s="115">
        <f>C39+C40</f>
        <v>11.120000000000118</v>
      </c>
      <c r="D41" s="117">
        <f>D39+D40</f>
        <v>244.6400000000001</v>
      </c>
    </row>
    <row r="42" spans="2:4" ht="13.5" thickBot="1" x14ac:dyDescent="0.25">
      <c r="B42" s="123"/>
      <c r="C42" s="124"/>
      <c r="D42" s="124"/>
    </row>
    <row r="43" spans="2:4" ht="13.5" thickBot="1" x14ac:dyDescent="0.25">
      <c r="B43" s="114" t="s">
        <v>164</v>
      </c>
      <c r="C43" s="115">
        <f>+C41+C24+C15+C34</f>
        <v>1643569.8599999999</v>
      </c>
      <c r="D43" s="115">
        <f>+D41+D24+D15+D34</f>
        <v>1581822.56</v>
      </c>
    </row>
    <row r="56" spans="3:3" x14ac:dyDescent="0.2">
      <c r="C56" s="132"/>
    </row>
  </sheetData>
  <mergeCells count="3">
    <mergeCell ref="B17:D17"/>
    <mergeCell ref="B36:D36"/>
    <mergeCell ref="B26:D26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13:D13 C22:D22 C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Balanço</vt:lpstr>
      <vt:lpstr>DRE </vt:lpstr>
      <vt:lpstr>DFC</vt:lpstr>
      <vt:lpstr>DMPL</vt:lpstr>
      <vt:lpstr>IMOBILIZADO</vt:lpstr>
      <vt:lpstr>DFC!Area_de_impressao</vt:lpstr>
      <vt:lpstr>DMPL!Area_de_impressao</vt:lpstr>
      <vt:lpstr>'DRE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Belaci Alves dos Santos</dc:creator>
  <cp:lastModifiedBy>Belaci Alves dos Santos</cp:lastModifiedBy>
  <cp:lastPrinted>2021-05-18T12:19:36Z</cp:lastPrinted>
  <dcterms:created xsi:type="dcterms:W3CDTF">2020-03-27T12:23:02Z</dcterms:created>
  <dcterms:modified xsi:type="dcterms:W3CDTF">2021-05-18T12:36:57Z</dcterms:modified>
</cp:coreProperties>
</file>