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NEW\Contabilidade\BPO Contabil\818 - PROJETO GENTE NOVA\Contábil\03 Livros Contábeis\01 Balancete\2020\Auditoria\"/>
    </mc:Choice>
  </mc:AlternateContent>
  <bookViews>
    <workbookView xWindow="0" yWindow="0" windowWidth="20490" windowHeight="7905" tabRatio="694" firstSheet="1" activeTab="2"/>
  </bookViews>
  <sheets>
    <sheet name="2019" sheetId="56" state="hidden" r:id="rId1"/>
    <sheet name="Ativo" sheetId="63" r:id="rId2"/>
    <sheet name="Passivo" sheetId="62" r:id="rId3"/>
    <sheet name="2019 (2)" sheetId="58" state="hidden" r:id="rId4"/>
  </sheets>
  <definedNames>
    <definedName name="_xlnm.Print_Area" localSheetId="0">'2019'!$A$1:$K$8</definedName>
    <definedName name="_xlnm.Print_Area" localSheetId="3">'2019 (2)'!$A$1:$K$8</definedName>
  </definedNames>
  <calcPr calcId="162913"/>
</workbook>
</file>

<file path=xl/calcChain.xml><?xml version="1.0" encoding="utf-8"?>
<calcChain xmlns="http://schemas.openxmlformats.org/spreadsheetml/2006/main">
  <c r="H13" i="63" l="1"/>
  <c r="F13" i="63"/>
  <c r="F3" i="63"/>
  <c r="F14" i="63"/>
  <c r="H14" i="63" s="1"/>
  <c r="F3" i="62"/>
  <c r="F24" i="62" l="1"/>
  <c r="F23" i="62"/>
  <c r="F22" i="62"/>
  <c r="F21" i="62"/>
  <c r="F20" i="62"/>
  <c r="F19" i="62"/>
  <c r="F18" i="62"/>
  <c r="F17" i="62"/>
  <c r="F16" i="62"/>
  <c r="F15" i="62"/>
  <c r="F14" i="62"/>
  <c r="F13" i="62"/>
  <c r="F12" i="62"/>
  <c r="F11" i="62"/>
  <c r="F10" i="62"/>
  <c r="F9" i="62"/>
  <c r="F8" i="62"/>
  <c r="F7" i="62"/>
  <c r="F6" i="62"/>
  <c r="F5" i="62"/>
  <c r="F4" i="62"/>
  <c r="F25" i="62" l="1"/>
  <c r="G25" i="62" l="1"/>
  <c r="D25" i="62"/>
  <c r="H17" i="62"/>
  <c r="H16" i="62"/>
  <c r="H3" i="62"/>
  <c r="H25" i="62" l="1"/>
  <c r="F24" i="63"/>
  <c r="F23" i="63"/>
  <c r="H23" i="63" s="1"/>
  <c r="F22" i="63"/>
  <c r="H22" i="63" s="1"/>
  <c r="F21" i="63"/>
  <c r="H21" i="63" s="1"/>
  <c r="F20" i="63"/>
  <c r="H20" i="63" s="1"/>
  <c r="F19" i="63"/>
  <c r="H19" i="63" s="1"/>
  <c r="F18" i="63"/>
  <c r="H18" i="63" s="1"/>
  <c r="F17" i="63"/>
  <c r="H17" i="63" s="1"/>
  <c r="F16" i="63"/>
  <c r="H16" i="63" s="1"/>
  <c r="F15" i="63"/>
  <c r="H15" i="63" s="1"/>
  <c r="F12" i="63"/>
  <c r="H12" i="63" s="1"/>
  <c r="F11" i="63"/>
  <c r="H11" i="63" s="1"/>
  <c r="F10" i="63"/>
  <c r="H10" i="63" s="1"/>
  <c r="F9" i="63"/>
  <c r="H9" i="63" s="1"/>
  <c r="F8" i="63"/>
  <c r="H8" i="63" s="1"/>
  <c r="F7" i="63"/>
  <c r="H7" i="63" s="1"/>
  <c r="F6" i="63"/>
  <c r="H6" i="63" s="1"/>
  <c r="F5" i="63"/>
  <c r="H5" i="63" s="1"/>
  <c r="F4" i="63"/>
  <c r="H4" i="63" s="1"/>
  <c r="H3" i="63"/>
  <c r="D25" i="63"/>
  <c r="B25" i="63"/>
  <c r="C25" i="63"/>
  <c r="H14" i="62"/>
  <c r="H24" i="62"/>
  <c r="H23" i="62"/>
  <c r="H22" i="62"/>
  <c r="H21" i="62"/>
  <c r="H20" i="62"/>
  <c r="H19" i="62"/>
  <c r="H18" i="62"/>
  <c r="H15" i="62"/>
  <c r="H13" i="62"/>
  <c r="H12" i="62"/>
  <c r="H11" i="62"/>
  <c r="H10" i="62"/>
  <c r="H9" i="62"/>
  <c r="H8" i="62"/>
  <c r="H7" i="62"/>
  <c r="H6" i="62"/>
  <c r="H5" i="62"/>
  <c r="H4" i="62"/>
  <c r="H25" i="63" l="1"/>
  <c r="F25" i="63"/>
  <c r="G25" i="63"/>
  <c r="B25" i="62"/>
  <c r="C25" i="62" l="1"/>
  <c r="E25" i="62" l="1"/>
  <c r="M183" i="58" l="1"/>
  <c r="M178" i="58"/>
  <c r="P21" i="58" l="1"/>
  <c r="M72" i="58"/>
  <c r="M71" i="58"/>
  <c r="M63" i="58"/>
  <c r="M65" i="58" s="1"/>
  <c r="M16" i="58"/>
  <c r="M25" i="58"/>
  <c r="M31" i="58"/>
  <c r="I186" i="58"/>
  <c r="H186" i="58"/>
  <c r="G186" i="58"/>
  <c r="D186" i="58"/>
  <c r="J178" i="58"/>
  <c r="J179" i="58" s="1"/>
  <c r="J180" i="58" s="1"/>
  <c r="J181" i="58" s="1"/>
  <c r="J182" i="58" s="1"/>
  <c r="J183" i="58" s="1"/>
  <c r="J184" i="58" s="1"/>
  <c r="J185" i="58" s="1"/>
  <c r="I176" i="58"/>
  <c r="H176" i="58"/>
  <c r="G176" i="58"/>
  <c r="D176" i="58"/>
  <c r="J168" i="58"/>
  <c r="J169" i="58" s="1"/>
  <c r="J170" i="58" s="1"/>
  <c r="J171" i="58" s="1"/>
  <c r="J172" i="58" s="1"/>
  <c r="J173" i="58" s="1"/>
  <c r="J174" i="58" s="1"/>
  <c r="J175" i="58" s="1"/>
  <c r="I166" i="58"/>
  <c r="H166" i="58"/>
  <c r="G166" i="58"/>
  <c r="D166" i="58"/>
  <c r="J158" i="58"/>
  <c r="J159" i="58" s="1"/>
  <c r="J160" i="58" s="1"/>
  <c r="J161" i="58" s="1"/>
  <c r="J162" i="58" s="1"/>
  <c r="J163" i="58" s="1"/>
  <c r="J164" i="58" s="1"/>
  <c r="J165" i="58" s="1"/>
  <c r="I156" i="58"/>
  <c r="H156" i="58"/>
  <c r="G156" i="58"/>
  <c r="D156" i="58"/>
  <c r="J147" i="58"/>
  <c r="J148" i="58" s="1"/>
  <c r="J149" i="58" s="1"/>
  <c r="J150" i="58" s="1"/>
  <c r="J151" i="58" s="1"/>
  <c r="J152" i="58" s="1"/>
  <c r="J153" i="58" s="1"/>
  <c r="J154" i="58" s="1"/>
  <c r="J155" i="58" s="1"/>
  <c r="I145" i="58"/>
  <c r="H145" i="58"/>
  <c r="G145" i="58"/>
  <c r="D145" i="58"/>
  <c r="J129" i="58"/>
  <c r="J130" i="58" s="1"/>
  <c r="J131" i="58" s="1"/>
  <c r="J132" i="58" s="1"/>
  <c r="J133" i="58" s="1"/>
  <c r="J134" i="58" s="1"/>
  <c r="J135" i="58" s="1"/>
  <c r="J137" i="58" s="1"/>
  <c r="J138" i="58" s="1"/>
  <c r="J139" i="58" s="1"/>
  <c r="J140" i="58" s="1"/>
  <c r="J141" i="58" s="1"/>
  <c r="J142" i="58" s="1"/>
  <c r="J143" i="58" s="1"/>
  <c r="J144" i="58" s="1"/>
  <c r="I127" i="58"/>
  <c r="G127" i="58"/>
  <c r="D127" i="58"/>
  <c r="H118" i="58"/>
  <c r="H117" i="58"/>
  <c r="J117" i="58" s="1"/>
  <c r="I115" i="58"/>
  <c r="H115" i="58"/>
  <c r="G115" i="58"/>
  <c r="D102" i="58"/>
  <c r="D115" i="58" s="1"/>
  <c r="J99" i="58"/>
  <c r="J100" i="58" s="1"/>
  <c r="J101" i="58" s="1"/>
  <c r="J102" i="58" s="1"/>
  <c r="J103" i="58" s="1"/>
  <c r="J104" i="58" s="1"/>
  <c r="J105" i="58" s="1"/>
  <c r="J107" i="58" s="1"/>
  <c r="J108" i="58" s="1"/>
  <c r="J109" i="58" s="1"/>
  <c r="J110" i="58" s="1"/>
  <c r="J111" i="58" s="1"/>
  <c r="J112" i="58" s="1"/>
  <c r="J113" i="58" s="1"/>
  <c r="J114" i="58" s="1"/>
  <c r="I96" i="58"/>
  <c r="H96" i="58"/>
  <c r="G96" i="58"/>
  <c r="D96" i="58"/>
  <c r="J86" i="58"/>
  <c r="J87" i="58" s="1"/>
  <c r="J88" i="58" s="1"/>
  <c r="J89" i="58" s="1"/>
  <c r="J90" i="58" s="1"/>
  <c r="J91" i="58" s="1"/>
  <c r="J92" i="58" s="1"/>
  <c r="J93" i="58" s="1"/>
  <c r="J94" i="58" s="1"/>
  <c r="J95" i="58" s="1"/>
  <c r="H84" i="58"/>
  <c r="G84" i="58"/>
  <c r="D84" i="58"/>
  <c r="I81" i="58"/>
  <c r="I84" i="58" s="1"/>
  <c r="J73" i="58"/>
  <c r="J74" i="58" s="1"/>
  <c r="J75" i="58" s="1"/>
  <c r="J76" i="58" s="1"/>
  <c r="J77" i="58" s="1"/>
  <c r="J78" i="58" s="1"/>
  <c r="J79" i="58" s="1"/>
  <c r="J81" i="58" s="1"/>
  <c r="J82" i="58" s="1"/>
  <c r="J83" i="58" s="1"/>
  <c r="I71" i="58"/>
  <c r="H71" i="58"/>
  <c r="G71" i="58"/>
  <c r="D71" i="58"/>
  <c r="J54" i="58"/>
  <c r="J55" i="58" s="1"/>
  <c r="J56" i="58" s="1"/>
  <c r="J57" i="58" s="1"/>
  <c r="J58" i="58" s="1"/>
  <c r="J59" i="58" s="1"/>
  <c r="J60" i="58" s="1"/>
  <c r="J63" i="58" s="1"/>
  <c r="J64" i="58" s="1"/>
  <c r="J65" i="58" s="1"/>
  <c r="J66" i="58" s="1"/>
  <c r="J67" i="58" s="1"/>
  <c r="J68" i="58" s="1"/>
  <c r="J69" i="58" s="1"/>
  <c r="J70" i="58" s="1"/>
  <c r="I52" i="58"/>
  <c r="H52" i="58"/>
  <c r="G52" i="58"/>
  <c r="D52" i="58"/>
  <c r="J51" i="58"/>
  <c r="J50" i="58"/>
  <c r="J49" i="58"/>
  <c r="J48" i="58"/>
  <c r="I46" i="58"/>
  <c r="H46" i="58"/>
  <c r="G46" i="58"/>
  <c r="D46" i="58"/>
  <c r="L40" i="58"/>
  <c r="L42" i="58" s="1"/>
  <c r="J29" i="58"/>
  <c r="J30" i="58" s="1"/>
  <c r="J31" i="58" s="1"/>
  <c r="J32" i="58" s="1"/>
  <c r="J33" i="58" s="1"/>
  <c r="J34" i="58" s="1"/>
  <c r="J35" i="58" s="1"/>
  <c r="J38" i="58" s="1"/>
  <c r="J39" i="58" s="1"/>
  <c r="J40" i="58" s="1"/>
  <c r="J41" i="58" s="1"/>
  <c r="J42" i="58" s="1"/>
  <c r="J43" i="58" s="1"/>
  <c r="J44" i="58" s="1"/>
  <c r="J45" i="58" s="1"/>
  <c r="I27" i="58"/>
  <c r="H27" i="58"/>
  <c r="D27" i="58"/>
  <c r="G23" i="58"/>
  <c r="G22" i="58"/>
  <c r="G21" i="58"/>
  <c r="G20" i="58"/>
  <c r="G19" i="58"/>
  <c r="G16" i="58"/>
  <c r="G15" i="58"/>
  <c r="G14" i="58"/>
  <c r="G13" i="58"/>
  <c r="G12" i="58"/>
  <c r="G11" i="58"/>
  <c r="G10" i="58"/>
  <c r="I8" i="58"/>
  <c r="H8" i="58"/>
  <c r="G8" i="58"/>
  <c r="D8" i="58"/>
  <c r="J4" i="58"/>
  <c r="J5" i="58" s="1"/>
  <c r="J6" i="58" s="1"/>
  <c r="J7" i="58" s="1"/>
  <c r="L36" i="56"/>
  <c r="L38" i="56" s="1"/>
  <c r="J176" i="58" l="1"/>
  <c r="J71" i="58"/>
  <c r="J84" i="58"/>
  <c r="H127" i="58"/>
  <c r="J145" i="58"/>
  <c r="J156" i="58"/>
  <c r="J118" i="58"/>
  <c r="J120" i="58" s="1"/>
  <c r="J121" i="58" s="1"/>
  <c r="J122" i="58" s="1"/>
  <c r="J123" i="58" s="1"/>
  <c r="J124" i="58" s="1"/>
  <c r="J125" i="58" s="1"/>
  <c r="J126" i="58" s="1"/>
  <c r="J166" i="58"/>
  <c r="J46" i="58"/>
  <c r="J52" i="58"/>
  <c r="J115" i="58"/>
  <c r="J186" i="58"/>
  <c r="J8" i="58"/>
  <c r="J96" i="58"/>
  <c r="G27" i="58"/>
  <c r="J27" i="58" s="1"/>
  <c r="J127" i="58"/>
  <c r="J10" i="58"/>
  <c r="J11" i="58" s="1"/>
  <c r="J12" i="58" s="1"/>
  <c r="J13" i="58" s="1"/>
  <c r="J14" i="58" s="1"/>
  <c r="J15" i="58" s="1"/>
  <c r="J16" i="58" s="1"/>
  <c r="J19" i="58" s="1"/>
  <c r="J20" i="58" s="1"/>
  <c r="J21" i="58" s="1"/>
  <c r="J22" i="58" s="1"/>
  <c r="J23" i="58" s="1"/>
  <c r="J24" i="58" s="1"/>
  <c r="J25" i="58" s="1"/>
  <c r="J26" i="58" s="1"/>
  <c r="I176" i="56"/>
  <c r="H176" i="56"/>
  <c r="G176" i="56"/>
  <c r="D176" i="56"/>
  <c r="J168" i="56"/>
  <c r="J169" i="56" s="1"/>
  <c r="J170" i="56" s="1"/>
  <c r="J171" i="56" s="1"/>
  <c r="J172" i="56" s="1"/>
  <c r="J173" i="56" s="1"/>
  <c r="J174" i="56" s="1"/>
  <c r="J175" i="56" s="1"/>
  <c r="I166" i="56"/>
  <c r="H166" i="56"/>
  <c r="G166" i="56"/>
  <c r="D166" i="56"/>
  <c r="J158" i="56"/>
  <c r="J159" i="56" s="1"/>
  <c r="J160" i="56" s="1"/>
  <c r="J161" i="56" s="1"/>
  <c r="J162" i="56" s="1"/>
  <c r="J163" i="56" s="1"/>
  <c r="J164" i="56" s="1"/>
  <c r="J165" i="56" s="1"/>
  <c r="J176" i="56" l="1"/>
  <c r="J166" i="56"/>
  <c r="I146" i="56" l="1"/>
  <c r="D89" i="56" l="1"/>
  <c r="H89" i="56"/>
  <c r="G89" i="56"/>
  <c r="I89" i="56"/>
  <c r="J79" i="56"/>
  <c r="J80" i="56" s="1"/>
  <c r="J81" i="56" s="1"/>
  <c r="J82" i="56" s="1"/>
  <c r="J83" i="56" s="1"/>
  <c r="J84" i="56" s="1"/>
  <c r="J85" i="56" s="1"/>
  <c r="J86" i="56" s="1"/>
  <c r="J87" i="56" s="1"/>
  <c r="J88" i="56" s="1"/>
  <c r="J89" i="56" l="1"/>
  <c r="G21" i="56" l="1"/>
  <c r="I107" i="56" l="1"/>
  <c r="J92" i="56"/>
  <c r="J93" i="56" s="1"/>
  <c r="J94" i="56" s="1"/>
  <c r="J95" i="56" s="1"/>
  <c r="J96" i="56" s="1"/>
  <c r="J97" i="56" s="1"/>
  <c r="J98" i="56" s="1"/>
  <c r="J99" i="56" s="1"/>
  <c r="J100" i="56" s="1"/>
  <c r="J101" i="56" s="1"/>
  <c r="D95" i="56"/>
  <c r="D107" i="56" s="1"/>
  <c r="J120" i="56" l="1"/>
  <c r="J121" i="56" s="1"/>
  <c r="J122" i="56" s="1"/>
  <c r="J123" i="56" s="1"/>
  <c r="J124" i="56" s="1"/>
  <c r="J125" i="56" s="1"/>
  <c r="J126" i="56" s="1"/>
  <c r="J127" i="56" s="1"/>
  <c r="J128" i="56" s="1"/>
  <c r="J129" i="56" s="1"/>
  <c r="J130" i="56" s="1"/>
  <c r="J131" i="56" s="1"/>
  <c r="J132" i="56" s="1"/>
  <c r="J133" i="56" s="1"/>
  <c r="J134" i="56" s="1"/>
  <c r="D135" i="56"/>
  <c r="I135" i="56"/>
  <c r="G135" i="56"/>
  <c r="H110" i="56" l="1"/>
  <c r="H109" i="56"/>
  <c r="J67" i="56" l="1"/>
  <c r="J68" i="56" s="1"/>
  <c r="J69" i="56" s="1"/>
  <c r="J70" i="56" s="1"/>
  <c r="J71" i="56" s="1"/>
  <c r="J72" i="56" s="1"/>
  <c r="J73" i="56" s="1"/>
  <c r="I156" i="56"/>
  <c r="H156" i="56"/>
  <c r="G156" i="56"/>
  <c r="D156" i="56"/>
  <c r="J148" i="56"/>
  <c r="J149" i="56" s="1"/>
  <c r="J150" i="56" s="1"/>
  <c r="J151" i="56" s="1"/>
  <c r="J152" i="56" s="1"/>
  <c r="J153" i="56" s="1"/>
  <c r="J154" i="56" s="1"/>
  <c r="J155" i="56" s="1"/>
  <c r="H146" i="56"/>
  <c r="G146" i="56"/>
  <c r="D146" i="56"/>
  <c r="J137" i="56"/>
  <c r="J138" i="56" s="1"/>
  <c r="J139" i="56" s="1"/>
  <c r="J140" i="56" s="1"/>
  <c r="J141" i="56" s="1"/>
  <c r="J142" i="56" s="1"/>
  <c r="J143" i="56" s="1"/>
  <c r="J144" i="56" s="1"/>
  <c r="J145" i="56" s="1"/>
  <c r="H135" i="56"/>
  <c r="I118" i="56"/>
  <c r="H118" i="56"/>
  <c r="G118" i="56"/>
  <c r="D118" i="56"/>
  <c r="J109" i="56"/>
  <c r="J110" i="56" s="1"/>
  <c r="J111" i="56" s="1"/>
  <c r="J112" i="56" s="1"/>
  <c r="J113" i="56" s="1"/>
  <c r="J114" i="56" s="1"/>
  <c r="J115" i="56" s="1"/>
  <c r="J116" i="56" s="1"/>
  <c r="J117" i="56" s="1"/>
  <c r="H107" i="56"/>
  <c r="G107" i="56"/>
  <c r="J102" i="56"/>
  <c r="J50" i="56"/>
  <c r="J51" i="56" s="1"/>
  <c r="J52" i="56" s="1"/>
  <c r="J53" i="56" s="1"/>
  <c r="J54" i="56" s="1"/>
  <c r="J55" i="56" s="1"/>
  <c r="J56" i="56" s="1"/>
  <c r="J57" i="56" s="1"/>
  <c r="J58" i="56" s="1"/>
  <c r="J59" i="56" s="1"/>
  <c r="J60" i="56" s="1"/>
  <c r="J61" i="56" s="1"/>
  <c r="J62" i="56" s="1"/>
  <c r="J63" i="56" s="1"/>
  <c r="J64" i="56" s="1"/>
  <c r="J27" i="56"/>
  <c r="J28" i="56" s="1"/>
  <c r="J29" i="56" s="1"/>
  <c r="J30" i="56" s="1"/>
  <c r="J31" i="56" s="1"/>
  <c r="J32" i="56" s="1"/>
  <c r="J33" i="56" s="1"/>
  <c r="J34" i="56" s="1"/>
  <c r="J35" i="56" s="1"/>
  <c r="J36" i="56" s="1"/>
  <c r="J37" i="56" s="1"/>
  <c r="J38" i="56" s="1"/>
  <c r="J39" i="56" s="1"/>
  <c r="J40" i="56" s="1"/>
  <c r="J41" i="56" s="1"/>
  <c r="J103" i="56" l="1"/>
  <c r="J104" i="56" s="1"/>
  <c r="J105" i="56" s="1"/>
  <c r="J106" i="56" s="1"/>
  <c r="J135" i="56"/>
  <c r="J156" i="56"/>
  <c r="J118" i="56"/>
  <c r="J146" i="56"/>
  <c r="J107" i="56"/>
  <c r="J4" i="56"/>
  <c r="J5" i="56" s="1"/>
  <c r="J6" i="56" s="1"/>
  <c r="J7" i="56" s="1"/>
  <c r="J47" i="56" l="1"/>
  <c r="J46" i="56"/>
  <c r="J45" i="56"/>
  <c r="J44" i="56"/>
  <c r="I48" i="56" l="1"/>
  <c r="H48" i="56"/>
  <c r="G48" i="56"/>
  <c r="D48" i="56"/>
  <c r="D77" i="56"/>
  <c r="D42" i="56"/>
  <c r="D65" i="56"/>
  <c r="D25" i="56"/>
  <c r="J48" i="56" l="1"/>
  <c r="I8" i="56"/>
  <c r="H8" i="56"/>
  <c r="G8" i="56"/>
  <c r="D8" i="56"/>
  <c r="J8" i="56" l="1"/>
  <c r="G65" i="56" l="1"/>
  <c r="I74" i="56"/>
  <c r="J74" i="56" s="1"/>
  <c r="J75" i="56" s="1"/>
  <c r="J76" i="56" s="1"/>
  <c r="H77" i="56"/>
  <c r="I77" i="56" l="1"/>
  <c r="G77" i="56" l="1"/>
  <c r="J77" i="56" s="1"/>
  <c r="G42" i="56" l="1"/>
  <c r="G20" i="56"/>
  <c r="G19" i="56"/>
  <c r="G18" i="56"/>
  <c r="G17" i="56"/>
  <c r="I25" i="56" l="1"/>
  <c r="I65" i="56" l="1"/>
  <c r="I42" i="56"/>
  <c r="H65" i="56"/>
  <c r="H42" i="56"/>
  <c r="H25" i="56"/>
  <c r="G11" i="56"/>
  <c r="G12" i="56"/>
  <c r="G13" i="56"/>
  <c r="G14" i="56"/>
  <c r="G15" i="56"/>
  <c r="G16" i="56"/>
  <c r="G10" i="56"/>
  <c r="J10" i="56" s="1"/>
  <c r="J65" i="56" l="1"/>
  <c r="J42" i="56"/>
  <c r="J11" i="56"/>
  <c r="J12" i="56" s="1"/>
  <c r="J13" i="56" s="1"/>
  <c r="J14" i="56" s="1"/>
  <c r="J15" i="56" s="1"/>
  <c r="J16" i="56" s="1"/>
  <c r="J17" i="56" s="1"/>
  <c r="J18" i="56" s="1"/>
  <c r="J19" i="56" s="1"/>
  <c r="J20" i="56" s="1"/>
  <c r="J21" i="56" s="1"/>
  <c r="J22" i="56" s="1"/>
  <c r="J23" i="56" s="1"/>
  <c r="J24" i="56" s="1"/>
  <c r="G25" i="56"/>
  <c r="J25" i="56" s="1"/>
</calcChain>
</file>

<file path=xl/comments1.xml><?xml version="1.0" encoding="utf-8"?>
<comments xmlns="http://schemas.openxmlformats.org/spreadsheetml/2006/main">
  <authors>
    <author>Belaci Alves dos Santos</author>
  </authors>
  <commentList>
    <comment ref="B3" authorId="0" shapeId="0">
      <text>
        <r>
          <rPr>
            <b/>
            <sz val="9"/>
            <color indexed="81"/>
            <rFont val="Segoe UI"/>
            <family val="2"/>
          </rPr>
          <t>Belaci Alves dos Santos:</t>
        </r>
        <r>
          <rPr>
            <sz val="9"/>
            <color indexed="81"/>
            <rFont val="Segoe UI"/>
            <family val="2"/>
          </rPr>
          <t xml:space="preserve">
Foi feito ajuste exercicios anetriores no valor de 24.542,00
 em 01/2020
</t>
        </r>
      </text>
    </comment>
    <comment ref="F3" authorId="0" shapeId="0">
      <text>
        <r>
          <rPr>
            <b/>
            <sz val="9"/>
            <color indexed="81"/>
            <rFont val="Segoe UI"/>
            <family val="2"/>
          </rPr>
          <t>Belaci Alves dos Santos:</t>
        </r>
        <r>
          <rPr>
            <sz val="9"/>
            <color indexed="81"/>
            <rFont val="Segoe UI"/>
            <family val="2"/>
          </rPr>
          <t xml:space="preserve">
Valor não está considerando ajuste
de 24.542
</t>
        </r>
      </text>
    </comment>
    <comment ref="B12" authorId="0" shapeId="0">
      <text>
        <r>
          <rPr>
            <b/>
            <sz val="9"/>
            <color indexed="81"/>
            <rFont val="Segoe UI"/>
            <family val="2"/>
          </rPr>
          <t>Belaci Alves dos Santos:</t>
        </r>
        <r>
          <rPr>
            <sz val="9"/>
            <color indexed="81"/>
            <rFont val="Segoe UI"/>
            <family val="2"/>
          </rPr>
          <t xml:space="preserve">
Feito ajuste saldo inicial no valor de R$ 20.300,82 em 01/01/20</t>
        </r>
      </text>
    </comment>
    <comment ref="F12" authorId="0" shapeId="0">
      <text>
        <r>
          <rPr>
            <b/>
            <sz val="9"/>
            <color indexed="81"/>
            <rFont val="Segoe UI"/>
            <family val="2"/>
          </rPr>
          <t>Belaci Alves dos Santos:</t>
        </r>
        <r>
          <rPr>
            <sz val="9"/>
            <color indexed="81"/>
            <rFont val="Segoe UI"/>
            <family val="2"/>
          </rPr>
          <t xml:space="preserve">
Valor não está considerando ajuste
de 20.300,82</t>
        </r>
      </text>
    </comment>
  </commentList>
</comments>
</file>

<file path=xl/sharedStrings.xml><?xml version="1.0" encoding="utf-8"?>
<sst xmlns="http://schemas.openxmlformats.org/spreadsheetml/2006/main" count="157" uniqueCount="83">
  <si>
    <t>VERBA</t>
  </si>
  <si>
    <t>CONVÊNIO</t>
  </si>
  <si>
    <t>PARCELA</t>
  </si>
  <si>
    <t>VALOR RECEBIDO</t>
  </si>
  <si>
    <t>SALDO</t>
  </si>
  <si>
    <t>RENDIMENTOS</t>
  </si>
  <si>
    <t>CONTROLE DE RECEBIMENTO E ENTREGA DAS PRESTAÇÕES DE CONTAS 2019</t>
  </si>
  <si>
    <t>FIEC</t>
  </si>
  <si>
    <t>TERMO DE FOMENTO 37/19</t>
  </si>
  <si>
    <t>TERMO DE COLABORAÇÃO 109/17         ADITIVO 147/19</t>
  </si>
  <si>
    <t>TERMO DE COLABORAÇÃO 113/17            ADITIVO 100/19</t>
  </si>
  <si>
    <t>TERMO DE FOMENTO 61/18</t>
  </si>
  <si>
    <t>SALDO ANTERIOR</t>
  </si>
  <si>
    <t>FMDCA</t>
  </si>
  <si>
    <t>SESF</t>
  </si>
  <si>
    <t>CO- FINANCIAMENTO SHALON CCI 60</t>
  </si>
  <si>
    <t>CO-FINANCIAMENTO</t>
  </si>
  <si>
    <t>DATA DE RECEBIMENTO</t>
  </si>
  <si>
    <t>PREVISTO</t>
  </si>
  <si>
    <t>PRESTAÇÃO DE CONTAS</t>
  </si>
  <si>
    <t>-</t>
  </si>
  <si>
    <t>CO-FINANCIAMENTO ESTADUAL</t>
  </si>
  <si>
    <t>FEAC COOPERAÇÃO</t>
  </si>
  <si>
    <t>FEAC EMPODERA +</t>
  </si>
  <si>
    <t>FEAC CONTABILIDADE</t>
  </si>
  <si>
    <t>FEAC SHALON</t>
  </si>
  <si>
    <t>FEAC NOVO AMANHECER</t>
  </si>
  <si>
    <t>O saldo de 4.144,00 não precisa prestar contas conforme contrato de parceria com a Feac.</t>
  </si>
  <si>
    <t>O valor de R$ 12.274,00 não precisará prestar contas conf. Contrato</t>
  </si>
  <si>
    <t>TERMO DE FOMENTO 60/19</t>
  </si>
  <si>
    <t>OK</t>
  </si>
  <si>
    <t>TERMO DE COLABORAÇÃO 45/18                ADITIVO 98/19</t>
  </si>
  <si>
    <t>ALLEGRO PROAC 27788</t>
  </si>
  <si>
    <t>ALLEGRO PROAC 24025</t>
  </si>
  <si>
    <t>a receber/2020</t>
  </si>
  <si>
    <t>28/01/20120</t>
  </si>
  <si>
    <t>Descrição da Conta</t>
  </si>
  <si>
    <t>RECEITA</t>
  </si>
  <si>
    <t xml:space="preserve">Subvenções Governamentais </t>
  </si>
  <si>
    <t>FAMAS – Co Financiamento Municipal</t>
  </si>
  <si>
    <t>SESF – Co Financiamento Municipal</t>
  </si>
  <si>
    <t>FAMAS – Co Financiamento Estadual</t>
  </si>
  <si>
    <t xml:space="preserve">FAMAS – Co Financiamento Federal </t>
  </si>
  <si>
    <t xml:space="preserve">FMDCA/Eventuais </t>
  </si>
  <si>
    <t>Entidade Sem Fins Lucrativos</t>
  </si>
  <si>
    <t>FEAC - Empodera +</t>
  </si>
  <si>
    <t>Instituto Roberto Bosch</t>
  </si>
  <si>
    <t xml:space="preserve">Outras Secretarias </t>
  </si>
  <si>
    <t xml:space="preserve">Total  </t>
  </si>
  <si>
    <t>A realizar</t>
  </si>
  <si>
    <t>PASSIVO            Prest. de contas</t>
  </si>
  <si>
    <t>DIFERENÇA           passivo x receita</t>
  </si>
  <si>
    <t>Saldo Anterior</t>
  </si>
  <si>
    <t>ATIVO/Contratos Apropriados</t>
  </si>
  <si>
    <t>Bancos</t>
  </si>
  <si>
    <t>FMAS SHALON</t>
  </si>
  <si>
    <t>SESF - Co-Financiamento Municipal</t>
  </si>
  <si>
    <t>FMDCA - Fundo da Criança e do Adolescente</t>
  </si>
  <si>
    <t>Secretaria Estadual da Cultura</t>
  </si>
  <si>
    <t>FEAC</t>
  </si>
  <si>
    <t>Grupo Primavera</t>
  </si>
  <si>
    <t>Secretaria Estaduas do Desenvolvimento</t>
  </si>
  <si>
    <t>Aplicações</t>
  </si>
  <si>
    <t>Contas a Receber</t>
  </si>
  <si>
    <t>Imobilizado</t>
  </si>
  <si>
    <t>Total</t>
  </si>
  <si>
    <t>Saldo Valores a Realizar 31/12/2020</t>
  </si>
  <si>
    <t xml:space="preserve">DIFERENÇA  </t>
  </si>
  <si>
    <t>INSTITUTO EPTV</t>
  </si>
  <si>
    <t>Associação Grupo Primavera</t>
  </si>
  <si>
    <t>Projeto Furnas</t>
  </si>
  <si>
    <t>Programers</t>
  </si>
  <si>
    <t>United Way Brasil</t>
  </si>
  <si>
    <t>Receita Diferida</t>
  </si>
  <si>
    <t>Obs. Foi feita Transferencia de R$ 218.958,81 da Conta Municipal</t>
  </si>
  <si>
    <t xml:space="preserve">Fundação FEAC -  </t>
  </si>
  <si>
    <t>Devolução recursos</t>
  </si>
  <si>
    <t>Obs. Foi feita Transferencia de R$ 218.958,81 para SESF e um ajuste saldo exercicio anterior de -R$ 24.542,00</t>
  </si>
  <si>
    <t>EPTV</t>
  </si>
  <si>
    <t xml:space="preserve"> PROGRAMAMERS</t>
  </si>
  <si>
    <t>FEAC Juventudes</t>
  </si>
  <si>
    <t>Fundação FEAC -Igual</t>
  </si>
  <si>
    <t>UNITED WAY BRASIL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</si>
</sst>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&quot;R$ &quot;* #,##0.00_);_(&quot;R$ &quot;* \(#,##0.00\);_(&quot;R$ &quot;* &quot;-&quot;??_);_(@_)"/>
    <numFmt numFmtId="166" formatCode="&quot;R$ &quot;#,##0.00_);[Red]\(&quot;R$ &quot;#,##0.00\)"/>
    <numFmt numFmtId="167" formatCode="#,##0.00_ ;[Red]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b/>
      <sz val="11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9"/>
      <color rgb="FFFF0000"/>
      <name val="Tahoma"/>
      <family val="2"/>
    </font>
    <font>
      <sz val="9"/>
      <color rgb="FFFF0000"/>
      <name val="Tahoma"/>
      <family val="2"/>
    </font>
    <font>
      <sz val="9"/>
      <color theme="0" tint="-0.499984740745262"/>
      <name val="Tahoma"/>
      <family val="2"/>
    </font>
    <font>
      <sz val="11"/>
      <color theme="0" tint="-0.499984740745262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/>
    </xf>
    <xf numFmtId="4" fontId="0" fillId="2" borderId="0" xfId="0" applyNumberFormat="1" applyFill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 wrapText="1"/>
    </xf>
    <xf numFmtId="4" fontId="3" fillId="2" borderId="5" xfId="1" applyNumberFormat="1" applyFont="1" applyFill="1" applyBorder="1" applyAlignment="1">
      <alignment horizontal="center" vertical="center" wrapText="1"/>
    </xf>
    <xf numFmtId="0" fontId="0" fillId="2" borderId="0" xfId="0" applyFill="1" applyAlignment="1"/>
    <xf numFmtId="4" fontId="0" fillId="2" borderId="0" xfId="0" applyNumberFormat="1" applyFill="1" applyAlignment="1"/>
    <xf numFmtId="4" fontId="6" fillId="0" borderId="0" xfId="0" applyNumberFormat="1" applyFont="1"/>
    <xf numFmtId="0" fontId="0" fillId="2" borderId="0" xfId="0" applyFill="1" applyBorder="1" applyAlignment="1">
      <alignment horizontal="center" vertical="center" wrapText="1"/>
    </xf>
    <xf numFmtId="164" fontId="0" fillId="2" borderId="0" xfId="0" applyNumberFormat="1" applyFill="1" applyBorder="1" applyAlignment="1">
      <alignment horizontal="center"/>
    </xf>
    <xf numFmtId="164" fontId="0" fillId="2" borderId="0" xfId="0" applyNumberFormat="1" applyFill="1" applyBorder="1"/>
    <xf numFmtId="49" fontId="0" fillId="2" borderId="0" xfId="0" applyNumberFormat="1" applyFill="1" applyBorder="1" applyAlignment="1">
      <alignment horizontal="center" vertical="center" textRotation="90" shrinkToFit="1"/>
    </xf>
    <xf numFmtId="0" fontId="2" fillId="3" borderId="14" xfId="0" applyFont="1" applyFill="1" applyBorder="1" applyAlignment="1">
      <alignment horizontal="center" vertical="center" wrapText="1"/>
    </xf>
    <xf numFmtId="166" fontId="2" fillId="3" borderId="14" xfId="0" applyNumberFormat="1" applyFont="1" applyFill="1" applyBorder="1" applyAlignment="1">
      <alignment horizontal="center" vertical="center" wrapText="1"/>
    </xf>
    <xf numFmtId="14" fontId="0" fillId="3" borderId="14" xfId="0" applyNumberFormat="1" applyFill="1" applyBorder="1" applyAlignment="1">
      <alignment horizontal="center"/>
    </xf>
    <xf numFmtId="165" fontId="1" fillId="3" borderId="14" xfId="1" applyFont="1" applyFill="1" applyBorder="1"/>
    <xf numFmtId="165" fontId="2" fillId="3" borderId="14" xfId="1" applyNumberFormat="1" applyFont="1" applyFill="1" applyBorder="1" applyAlignment="1">
      <alignment horizontal="center" vertical="center" wrapText="1"/>
    </xf>
    <xf numFmtId="165" fontId="2" fillId="3" borderId="15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/>
    </xf>
    <xf numFmtId="165" fontId="1" fillId="3" borderId="1" xfId="1" applyFont="1" applyFill="1" applyBorder="1"/>
    <xf numFmtId="165" fontId="2" fillId="3" borderId="1" xfId="1" applyNumberFormat="1" applyFont="1" applyFill="1" applyBorder="1" applyAlignment="1">
      <alignment horizontal="center" vertical="center" wrapText="1"/>
    </xf>
    <xf numFmtId="165" fontId="2" fillId="3" borderId="8" xfId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166" fontId="4" fillId="3" borderId="10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64" fontId="4" fillId="3" borderId="10" xfId="1" applyNumberFormat="1" applyFont="1" applyFill="1" applyBorder="1" applyAlignment="1">
      <alignment horizontal="center" vertical="center" wrapText="1"/>
    </xf>
    <xf numFmtId="165" fontId="5" fillId="3" borderId="10" xfId="1" applyFont="1" applyFill="1" applyBorder="1"/>
    <xf numFmtId="165" fontId="4" fillId="3" borderId="10" xfId="1" applyNumberFormat="1" applyFont="1" applyFill="1" applyBorder="1" applyAlignment="1">
      <alignment horizontal="center" vertical="center" wrapText="1"/>
    </xf>
    <xf numFmtId="165" fontId="4" fillId="3" borderId="11" xfId="1" applyFont="1" applyFill="1" applyBorder="1" applyAlignment="1">
      <alignment horizontal="center" vertical="center" wrapText="1"/>
    </xf>
    <xf numFmtId="14" fontId="2" fillId="3" borderId="14" xfId="0" applyNumberFormat="1" applyFont="1" applyFill="1" applyBorder="1" applyAlignment="1">
      <alignment horizontal="center" vertical="center" wrapText="1"/>
    </xf>
    <xf numFmtId="164" fontId="2" fillId="3" borderId="14" xfId="1" applyNumberFormat="1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164" fontId="0" fillId="3" borderId="8" xfId="0" applyNumberFormat="1" applyFill="1" applyBorder="1"/>
    <xf numFmtId="164" fontId="0" fillId="3" borderId="6" xfId="0" applyNumberFormat="1" applyFill="1" applyBorder="1" applyAlignment="1">
      <alignment horizontal="center"/>
    </xf>
    <xf numFmtId="0" fontId="0" fillId="3" borderId="6" xfId="0" applyNumberFormat="1" applyFill="1" applyBorder="1" applyAlignment="1">
      <alignment horizontal="center"/>
    </xf>
    <xf numFmtId="14" fontId="0" fillId="3" borderId="4" xfId="0" applyNumberForma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0" fontId="0" fillId="3" borderId="10" xfId="0" applyNumberFormat="1" applyFill="1" applyBorder="1" applyAlignment="1">
      <alignment horizontal="center"/>
    </xf>
    <xf numFmtId="164" fontId="0" fillId="3" borderId="11" xfId="0" applyNumberFormat="1" applyFill="1" applyBorder="1"/>
    <xf numFmtId="0" fontId="0" fillId="3" borderId="14" xfId="0" applyFill="1" applyBorder="1" applyAlignment="1">
      <alignment horizontal="center" vertical="center" wrapText="1"/>
    </xf>
    <xf numFmtId="164" fontId="0" fillId="3" borderId="14" xfId="0" applyNumberFormat="1" applyFill="1" applyBorder="1" applyAlignment="1">
      <alignment horizontal="center"/>
    </xf>
    <xf numFmtId="0" fontId="0" fillId="3" borderId="14" xfId="0" applyNumberFormat="1" applyFill="1" applyBorder="1" applyAlignment="1">
      <alignment horizontal="center"/>
    </xf>
    <xf numFmtId="164" fontId="0" fillId="3" borderId="15" xfId="0" applyNumberFormat="1" applyFill="1" applyBorder="1"/>
    <xf numFmtId="0" fontId="0" fillId="3" borderId="1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164" fontId="0" fillId="3" borderId="11" xfId="0" applyNumberFormat="1" applyFill="1" applyBorder="1" applyAlignment="1">
      <alignment horizontal="center"/>
    </xf>
    <xf numFmtId="164" fontId="0" fillId="3" borderId="16" xfId="0" applyNumberFormat="1" applyFill="1" applyBorder="1" applyAlignment="1">
      <alignment horizontal="center"/>
    </xf>
    <xf numFmtId="0" fontId="0" fillId="3" borderId="16" xfId="0" applyFill="1" applyBorder="1" applyAlignment="1">
      <alignment horizontal="center" vertical="center" wrapText="1"/>
    </xf>
    <xf numFmtId="0" fontId="0" fillId="3" borderId="16" xfId="0" applyNumberFormat="1" applyFill="1" applyBorder="1" applyAlignment="1">
      <alignment horizontal="center"/>
    </xf>
    <xf numFmtId="14" fontId="0" fillId="3" borderId="16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3" fontId="0" fillId="2" borderId="0" xfId="2" applyFont="1" applyFill="1"/>
    <xf numFmtId="164" fontId="0" fillId="2" borderId="0" xfId="0" applyNumberFormat="1" applyFill="1"/>
    <xf numFmtId="43" fontId="0" fillId="2" borderId="0" xfId="0" applyNumberFormat="1" applyFill="1"/>
    <xf numFmtId="0" fontId="0" fillId="4" borderId="1" xfId="0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164" fontId="0" fillId="4" borderId="8" xfId="0" applyNumberFormat="1" applyFill="1" applyBorder="1"/>
    <xf numFmtId="0" fontId="0" fillId="4" borderId="10" xfId="0" applyFill="1" applyBorder="1" applyAlignment="1">
      <alignment horizontal="center" vertical="center" wrapText="1"/>
    </xf>
    <xf numFmtId="164" fontId="0" fillId="4" borderId="10" xfId="0" applyNumberFormat="1" applyFill="1" applyBorder="1" applyAlignment="1">
      <alignment horizontal="center"/>
    </xf>
    <xf numFmtId="0" fontId="0" fillId="4" borderId="10" xfId="0" applyNumberForma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164" fontId="0" fillId="4" borderId="11" xfId="0" applyNumberFormat="1" applyFill="1" applyBorder="1"/>
    <xf numFmtId="0" fontId="0" fillId="5" borderId="14" xfId="0" applyFill="1" applyBorder="1" applyAlignment="1">
      <alignment horizontal="center" vertical="center" wrapText="1"/>
    </xf>
    <xf numFmtId="164" fontId="0" fillId="5" borderId="14" xfId="0" applyNumberFormat="1" applyFill="1" applyBorder="1" applyAlignment="1">
      <alignment horizontal="center"/>
    </xf>
    <xf numFmtId="0" fontId="0" fillId="5" borderId="14" xfId="0" applyNumberFormat="1" applyFill="1" applyBorder="1" applyAlignment="1">
      <alignment horizontal="center"/>
    </xf>
    <xf numFmtId="14" fontId="0" fillId="5" borderId="14" xfId="0" applyNumberFormat="1" applyFill="1" applyBorder="1" applyAlignment="1">
      <alignment horizontal="center"/>
    </xf>
    <xf numFmtId="164" fontId="0" fillId="5" borderId="15" xfId="0" applyNumberFormat="1" applyFill="1" applyBorder="1"/>
    <xf numFmtId="0" fontId="0" fillId="5" borderId="1" xfId="0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164" fontId="0" fillId="5" borderId="8" xfId="0" applyNumberFormat="1" applyFill="1" applyBorder="1"/>
    <xf numFmtId="0" fontId="0" fillId="5" borderId="16" xfId="0" applyFill="1" applyBorder="1" applyAlignment="1">
      <alignment horizontal="center" vertical="center" wrapText="1"/>
    </xf>
    <xf numFmtId="164" fontId="0" fillId="5" borderId="16" xfId="0" applyNumberFormat="1" applyFill="1" applyBorder="1" applyAlignment="1">
      <alignment horizontal="center"/>
    </xf>
    <xf numFmtId="0" fontId="0" fillId="5" borderId="16" xfId="0" applyNumberFormat="1" applyFill="1" applyBorder="1" applyAlignment="1">
      <alignment horizontal="center"/>
    </xf>
    <xf numFmtId="14" fontId="0" fillId="5" borderId="16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0" fillId="6" borderId="14" xfId="0" applyNumberFormat="1" applyFill="1" applyBorder="1" applyAlignment="1">
      <alignment horizontal="center"/>
    </xf>
    <xf numFmtId="0" fontId="0" fillId="7" borderId="14" xfId="0" applyFill="1" applyBorder="1" applyAlignment="1">
      <alignment horizontal="center" vertical="center" wrapText="1"/>
    </xf>
    <xf numFmtId="164" fontId="0" fillId="7" borderId="14" xfId="0" applyNumberFormat="1" applyFill="1" applyBorder="1" applyAlignment="1">
      <alignment horizontal="center"/>
    </xf>
    <xf numFmtId="0" fontId="0" fillId="7" borderId="14" xfId="0" applyNumberFormat="1" applyFill="1" applyBorder="1" applyAlignment="1">
      <alignment horizontal="center"/>
    </xf>
    <xf numFmtId="14" fontId="0" fillId="7" borderId="14" xfId="0" applyNumberFormat="1" applyFill="1" applyBorder="1" applyAlignment="1">
      <alignment horizontal="center"/>
    </xf>
    <xf numFmtId="164" fontId="0" fillId="7" borderId="15" xfId="0" applyNumberFormat="1" applyFill="1" applyBorder="1"/>
    <xf numFmtId="0" fontId="0" fillId="7" borderId="1" xfId="0" applyFill="1" applyBorder="1" applyAlignment="1">
      <alignment horizontal="center" vertical="center" wrapText="1"/>
    </xf>
    <xf numFmtId="164" fontId="0" fillId="7" borderId="1" xfId="0" applyNumberFormat="1" applyFill="1" applyBorder="1" applyAlignment="1">
      <alignment horizontal="center"/>
    </xf>
    <xf numFmtId="0" fontId="0" fillId="7" borderId="1" xfId="0" applyNumberFormat="1" applyFill="1" applyBorder="1" applyAlignment="1">
      <alignment horizontal="center"/>
    </xf>
    <xf numFmtId="14" fontId="0" fillId="7" borderId="1" xfId="0" applyNumberFormat="1" applyFill="1" applyBorder="1" applyAlignment="1">
      <alignment horizontal="center"/>
    </xf>
    <xf numFmtId="164" fontId="0" fillId="7" borderId="8" xfId="0" applyNumberFormat="1" applyFill="1" applyBorder="1"/>
    <xf numFmtId="0" fontId="0" fillId="7" borderId="6" xfId="0" applyFill="1" applyBorder="1" applyAlignment="1">
      <alignment horizontal="center" vertical="center" wrapText="1"/>
    </xf>
    <xf numFmtId="164" fontId="0" fillId="7" borderId="6" xfId="0" applyNumberFormat="1" applyFill="1" applyBorder="1" applyAlignment="1">
      <alignment horizontal="center"/>
    </xf>
    <xf numFmtId="0" fontId="0" fillId="7" borderId="6" xfId="0" applyNumberFormat="1" applyFill="1" applyBorder="1" applyAlignment="1">
      <alignment horizontal="center"/>
    </xf>
    <xf numFmtId="14" fontId="0" fillId="7" borderId="4" xfId="0" applyNumberFormat="1" applyFill="1" applyBorder="1" applyAlignment="1">
      <alignment horizontal="center"/>
    </xf>
    <xf numFmtId="0" fontId="0" fillId="7" borderId="10" xfId="0" applyFill="1" applyBorder="1" applyAlignment="1">
      <alignment horizontal="center" vertical="center" wrapText="1"/>
    </xf>
    <xf numFmtId="164" fontId="0" fillId="7" borderId="10" xfId="0" applyNumberFormat="1" applyFill="1" applyBorder="1" applyAlignment="1">
      <alignment horizontal="center"/>
    </xf>
    <xf numFmtId="0" fontId="0" fillId="7" borderId="10" xfId="0" applyNumberFormat="1" applyFill="1" applyBorder="1" applyAlignment="1">
      <alignment horizontal="center"/>
    </xf>
    <xf numFmtId="164" fontId="0" fillId="7" borderId="11" xfId="0" applyNumberFormat="1" applyFill="1" applyBorder="1"/>
    <xf numFmtId="0" fontId="0" fillId="7" borderId="0" xfId="0" applyFill="1" applyAlignment="1">
      <alignment horizontal="left"/>
    </xf>
    <xf numFmtId="0" fontId="0" fillId="7" borderId="0" xfId="0" applyFill="1" applyAlignment="1">
      <alignment horizontal="left" vertical="center"/>
    </xf>
    <xf numFmtId="0" fontId="0" fillId="7" borderId="0" xfId="0" applyFill="1" applyAlignment="1">
      <alignment horizontal="center"/>
    </xf>
    <xf numFmtId="4" fontId="0" fillId="7" borderId="0" xfId="0" applyNumberFormat="1" applyFill="1"/>
    <xf numFmtId="0" fontId="0" fillId="8" borderId="16" xfId="0" applyFill="1" applyBorder="1" applyAlignment="1">
      <alignment horizontal="center" vertical="center" wrapText="1"/>
    </xf>
    <xf numFmtId="164" fontId="0" fillId="8" borderId="16" xfId="0" applyNumberFormat="1" applyFill="1" applyBorder="1" applyAlignment="1">
      <alignment horizontal="center"/>
    </xf>
    <xf numFmtId="0" fontId="0" fillId="8" borderId="16" xfId="0" applyNumberFormat="1" applyFill="1" applyBorder="1" applyAlignment="1">
      <alignment horizontal="center"/>
    </xf>
    <xf numFmtId="14" fontId="0" fillId="8" borderId="16" xfId="0" applyNumberFormat="1" applyFill="1" applyBorder="1" applyAlignment="1">
      <alignment horizontal="center"/>
    </xf>
    <xf numFmtId="164" fontId="0" fillId="8" borderId="14" xfId="0" applyNumberFormat="1" applyFill="1" applyBorder="1" applyAlignment="1">
      <alignment horizontal="center"/>
    </xf>
    <xf numFmtId="164" fontId="0" fillId="8" borderId="15" xfId="0" applyNumberFormat="1" applyFill="1" applyBorder="1"/>
    <xf numFmtId="0" fontId="0" fillId="8" borderId="1" xfId="0" applyFill="1" applyBorder="1" applyAlignment="1">
      <alignment horizontal="center" vertical="center" wrapText="1"/>
    </xf>
    <xf numFmtId="164" fontId="0" fillId="8" borderId="1" xfId="0" applyNumberFormat="1" applyFill="1" applyBorder="1" applyAlignment="1">
      <alignment horizontal="center"/>
    </xf>
    <xf numFmtId="0" fontId="0" fillId="8" borderId="1" xfId="0" applyNumberFormat="1" applyFill="1" applyBorder="1" applyAlignment="1">
      <alignment horizontal="center"/>
    </xf>
    <xf numFmtId="14" fontId="0" fillId="8" borderId="1" xfId="0" applyNumberFormat="1" applyFill="1" applyBorder="1" applyAlignment="1">
      <alignment horizontal="center"/>
    </xf>
    <xf numFmtId="164" fontId="0" fillId="8" borderId="8" xfId="0" applyNumberFormat="1" applyFill="1" applyBorder="1"/>
    <xf numFmtId="0" fontId="0" fillId="8" borderId="10" xfId="0" applyFill="1" applyBorder="1" applyAlignment="1">
      <alignment horizontal="center" vertical="center" wrapText="1"/>
    </xf>
    <xf numFmtId="164" fontId="0" fillId="8" borderId="10" xfId="0" applyNumberFormat="1" applyFill="1" applyBorder="1" applyAlignment="1">
      <alignment horizontal="center"/>
    </xf>
    <xf numFmtId="0" fontId="0" fillId="8" borderId="10" xfId="0" applyNumberFormat="1" applyFill="1" applyBorder="1" applyAlignment="1">
      <alignment horizontal="center"/>
    </xf>
    <xf numFmtId="164" fontId="0" fillId="8" borderId="11" xfId="0" applyNumberFormat="1" applyFill="1" applyBorder="1"/>
    <xf numFmtId="0" fontId="0" fillId="8" borderId="0" xfId="0" applyFill="1" applyAlignment="1">
      <alignment horizontal="left"/>
    </xf>
    <xf numFmtId="0" fontId="0" fillId="8" borderId="0" xfId="0" applyFill="1" applyAlignment="1">
      <alignment horizontal="left" vertical="center"/>
    </xf>
    <xf numFmtId="0" fontId="0" fillId="8" borderId="0" xfId="0" applyFill="1" applyAlignment="1">
      <alignment horizontal="center"/>
    </xf>
    <xf numFmtId="4" fontId="0" fillId="8" borderId="0" xfId="0" applyNumberFormat="1" applyFill="1"/>
    <xf numFmtId="0" fontId="0" fillId="8" borderId="14" xfId="0" applyFill="1" applyBorder="1" applyAlignment="1">
      <alignment horizontal="center" vertical="center" wrapText="1"/>
    </xf>
    <xf numFmtId="0" fontId="0" fillId="8" borderId="14" xfId="0" applyNumberFormat="1" applyFill="1" applyBorder="1" applyAlignment="1">
      <alignment horizontal="center"/>
    </xf>
    <xf numFmtId="14" fontId="0" fillId="8" borderId="14" xfId="0" applyNumberFormat="1" applyFill="1" applyBorder="1" applyAlignment="1">
      <alignment horizontal="center"/>
    </xf>
    <xf numFmtId="17" fontId="0" fillId="2" borderId="0" xfId="0" applyNumberFormat="1" applyFill="1"/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43" fontId="9" fillId="0" borderId="1" xfId="2" applyFont="1" applyBorder="1" applyAlignment="1">
      <alignment horizontal="center" vertical="center" wrapText="1"/>
    </xf>
    <xf numFmtId="43" fontId="0" fillId="0" borderId="0" xfId="0" applyNumberFormat="1"/>
    <xf numFmtId="4" fontId="0" fillId="0" borderId="0" xfId="0" applyNumberFormat="1"/>
    <xf numFmtId="43" fontId="7" fillId="0" borderId="0" xfId="2" applyFont="1"/>
    <xf numFmtId="43" fontId="8" fillId="0" borderId="1" xfId="2" applyFont="1" applyBorder="1" applyAlignment="1">
      <alignment horizontal="center" vertical="center" wrapText="1"/>
    </xf>
    <xf numFmtId="43" fontId="0" fillId="0" borderId="0" xfId="2" applyFont="1" applyAlignment="1">
      <alignment horizontal="center" vertical="center"/>
    </xf>
    <xf numFmtId="43" fontId="12" fillId="0" borderId="1" xfId="2" applyFont="1" applyBorder="1" applyAlignment="1">
      <alignment horizontal="right" vertical="top" wrapText="1"/>
    </xf>
    <xf numFmtId="43" fontId="13" fillId="0" borderId="1" xfId="2" applyFont="1" applyBorder="1" applyAlignment="1">
      <alignment horizontal="right" vertical="top" wrapText="1"/>
    </xf>
    <xf numFmtId="43" fontId="13" fillId="0" borderId="1" xfId="2" applyFont="1" applyBorder="1" applyAlignment="1">
      <alignment horizontal="right" vertical="center" wrapText="1"/>
    </xf>
    <xf numFmtId="43" fontId="0" fillId="4" borderId="1" xfId="2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wrapText="1"/>
    </xf>
    <xf numFmtId="4" fontId="9" fillId="4" borderId="1" xfId="0" applyNumberFormat="1" applyFont="1" applyFill="1" applyBorder="1" applyAlignment="1">
      <alignment wrapText="1"/>
    </xf>
    <xf numFmtId="43" fontId="9" fillId="4" borderId="1" xfId="2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43" fontId="10" fillId="0" borderId="1" xfId="2" applyFont="1" applyFill="1" applyBorder="1" applyAlignment="1">
      <alignment horizontal="center" vertical="center" wrapText="1"/>
    </xf>
    <xf numFmtId="43" fontId="11" fillId="0" borderId="1" xfId="2" applyFont="1" applyFill="1" applyBorder="1" applyAlignment="1">
      <alignment horizontal="center" vertical="center"/>
    </xf>
    <xf numFmtId="43" fontId="0" fillId="0" borderId="0" xfId="2" applyFont="1" applyFill="1" applyAlignment="1">
      <alignment horizontal="center" vertical="center"/>
    </xf>
    <xf numFmtId="43" fontId="11" fillId="0" borderId="0" xfId="2" applyFont="1" applyFill="1" applyAlignment="1">
      <alignment horizontal="center" vertical="center"/>
    </xf>
    <xf numFmtId="0" fontId="0" fillId="0" borderId="0" xfId="0" applyFill="1" applyAlignment="1"/>
    <xf numFmtId="43" fontId="3" fillId="4" borderId="1" xfId="2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wrapText="1"/>
    </xf>
    <xf numFmtId="43" fontId="8" fillId="0" borderId="1" xfId="2" applyFont="1" applyBorder="1" applyAlignment="1">
      <alignment horizontal="center" wrapText="1"/>
    </xf>
    <xf numFmtId="43" fontId="12" fillId="0" borderId="1" xfId="2" applyFont="1" applyBorder="1" applyAlignment="1">
      <alignment horizontal="center" vertical="top" wrapText="1"/>
    </xf>
    <xf numFmtId="43" fontId="14" fillId="0" borderId="1" xfId="2" applyFont="1" applyBorder="1" applyAlignment="1">
      <alignment horizontal="center" vertical="center" wrapText="1"/>
    </xf>
    <xf numFmtId="43" fontId="15" fillId="0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43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167" fontId="8" fillId="0" borderId="1" xfId="0" applyNumberFormat="1" applyFont="1" applyBorder="1" applyAlignment="1">
      <alignment horizontal="center" wrapText="1"/>
    </xf>
    <xf numFmtId="167" fontId="8" fillId="0" borderId="1" xfId="0" applyNumberFormat="1" applyFont="1" applyBorder="1" applyAlignment="1">
      <alignment wrapText="1"/>
    </xf>
    <xf numFmtId="167" fontId="9" fillId="0" borderId="1" xfId="0" applyNumberFormat="1" applyFont="1" applyBorder="1" applyAlignment="1">
      <alignment wrapText="1"/>
    </xf>
    <xf numFmtId="167" fontId="0" fillId="0" borderId="0" xfId="0" applyNumberFormat="1" applyAlignment="1"/>
    <xf numFmtId="4" fontId="8" fillId="0" borderId="1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vertical="top" wrapText="1"/>
    </xf>
    <xf numFmtId="4" fontId="9" fillId="0" borderId="1" xfId="0" applyNumberFormat="1" applyFont="1" applyBorder="1" applyAlignment="1">
      <alignment vertical="top" wrapText="1"/>
    </xf>
    <xf numFmtId="0" fontId="0" fillId="0" borderId="0" xfId="0" applyFont="1"/>
    <xf numFmtId="49" fontId="0" fillId="3" borderId="20" xfId="0" applyNumberFormat="1" applyFill="1" applyBorder="1" applyAlignment="1">
      <alignment horizontal="center" vertical="center" shrinkToFit="1"/>
    </xf>
    <xf numFmtId="49" fontId="0" fillId="3" borderId="21" xfId="0" applyNumberFormat="1" applyFill="1" applyBorder="1" applyAlignment="1">
      <alignment horizontal="center" vertical="center" shrinkToFit="1"/>
    </xf>
    <xf numFmtId="49" fontId="0" fillId="3" borderId="22" xfId="0" applyNumberFormat="1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49" fontId="0" fillId="3" borderId="13" xfId="0" applyNumberFormat="1" applyFill="1" applyBorder="1" applyAlignment="1">
      <alignment horizontal="center" vertical="center" shrinkToFit="1"/>
    </xf>
    <xf numFmtId="49" fontId="0" fillId="3" borderId="7" xfId="0" applyNumberFormat="1" applyFill="1" applyBorder="1" applyAlignment="1">
      <alignment horizontal="center" vertical="center" shrinkToFit="1"/>
    </xf>
    <xf numFmtId="49" fontId="0" fillId="3" borderId="9" xfId="0" applyNumberFormat="1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 textRotation="90" wrapText="1"/>
    </xf>
    <xf numFmtId="0" fontId="2" fillId="3" borderId="7" xfId="0" applyFont="1" applyFill="1" applyBorder="1" applyAlignment="1">
      <alignment horizontal="center" vertical="center" textRotation="90" wrapText="1"/>
    </xf>
    <xf numFmtId="0" fontId="2" fillId="3" borderId="9" xfId="0" applyFont="1" applyFill="1" applyBorder="1" applyAlignment="1">
      <alignment horizontal="center" vertical="center" textRotation="90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9" fontId="0" fillId="3" borderId="13" xfId="0" applyNumberFormat="1" applyFill="1" applyBorder="1" applyAlignment="1">
      <alignment horizontal="center" vertical="center" textRotation="90" wrapText="1" shrinkToFit="1"/>
    </xf>
    <xf numFmtId="49" fontId="0" fillId="3" borderId="7" xfId="0" applyNumberFormat="1" applyFill="1" applyBorder="1" applyAlignment="1">
      <alignment horizontal="center" vertical="center" textRotation="90" wrapText="1" shrinkToFit="1"/>
    </xf>
    <xf numFmtId="49" fontId="0" fillId="3" borderId="9" xfId="0" applyNumberFormat="1" applyFill="1" applyBorder="1" applyAlignment="1">
      <alignment horizontal="center" vertical="center" textRotation="90" wrapText="1" shrinkToFit="1"/>
    </xf>
    <xf numFmtId="49" fontId="0" fillId="3" borderId="13" xfId="0" applyNumberFormat="1" applyFill="1" applyBorder="1" applyAlignment="1">
      <alignment horizontal="center" vertical="center" textRotation="90" shrinkToFit="1"/>
    </xf>
    <xf numFmtId="49" fontId="0" fillId="3" borderId="7" xfId="0" applyNumberFormat="1" applyFill="1" applyBorder="1" applyAlignment="1">
      <alignment horizontal="center" vertical="center" textRotation="90" shrinkToFit="1"/>
    </xf>
    <xf numFmtId="49" fontId="0" fillId="3" borderId="9" xfId="0" applyNumberFormat="1" applyFill="1" applyBorder="1" applyAlignment="1">
      <alignment horizontal="center" vertical="center" textRotation="90" shrinkToFit="1"/>
    </xf>
    <xf numFmtId="49" fontId="0" fillId="4" borderId="13" xfId="0" applyNumberFormat="1" applyFill="1" applyBorder="1" applyAlignment="1">
      <alignment horizontal="center" vertical="center" textRotation="90" wrapText="1" shrinkToFit="1"/>
    </xf>
    <xf numFmtId="49" fontId="0" fillId="4" borderId="7" xfId="0" applyNumberFormat="1" applyFill="1" applyBorder="1" applyAlignment="1">
      <alignment horizontal="center" vertical="center" textRotation="90" wrapText="1" shrinkToFit="1"/>
    </xf>
    <xf numFmtId="49" fontId="0" fillId="4" borderId="9" xfId="0" applyNumberFormat="1" applyFill="1" applyBorder="1" applyAlignment="1">
      <alignment horizontal="center" vertical="center" textRotation="90" wrapText="1" shrinkToFit="1"/>
    </xf>
    <xf numFmtId="0" fontId="0" fillId="4" borderId="14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49" fontId="0" fillId="4" borderId="13" xfId="0" applyNumberFormat="1" applyFill="1" applyBorder="1" applyAlignment="1">
      <alignment horizontal="center" vertical="center" textRotation="90" shrinkToFit="1"/>
    </xf>
    <xf numFmtId="49" fontId="0" fillId="4" borderId="7" xfId="0" applyNumberFormat="1" applyFill="1" applyBorder="1" applyAlignment="1">
      <alignment horizontal="center" vertical="center" textRotation="90" shrinkToFit="1"/>
    </xf>
    <xf numFmtId="49" fontId="0" fillId="4" borderId="9" xfId="0" applyNumberFormat="1" applyFill="1" applyBorder="1" applyAlignment="1">
      <alignment horizontal="center" vertical="center" textRotation="90" shrinkToFit="1"/>
    </xf>
    <xf numFmtId="49" fontId="0" fillId="4" borderId="13" xfId="0" applyNumberFormat="1" applyFill="1" applyBorder="1" applyAlignment="1">
      <alignment horizontal="center" vertical="center" shrinkToFit="1"/>
    </xf>
    <xf numFmtId="49" fontId="0" fillId="4" borderId="7" xfId="0" applyNumberFormat="1" applyFill="1" applyBorder="1" applyAlignment="1">
      <alignment horizontal="center" vertical="center" shrinkToFit="1"/>
    </xf>
    <xf numFmtId="49" fontId="0" fillId="4" borderId="9" xfId="0" applyNumberFormat="1" applyFill="1" applyBorder="1" applyAlignment="1">
      <alignment horizontal="center" vertical="center" shrinkToFit="1"/>
    </xf>
    <xf numFmtId="49" fontId="0" fillId="7" borderId="20" xfId="0" applyNumberFormat="1" applyFill="1" applyBorder="1" applyAlignment="1">
      <alignment horizontal="center" vertical="center" shrinkToFit="1"/>
    </xf>
    <xf numFmtId="49" fontId="0" fillId="7" borderId="21" xfId="0" applyNumberFormat="1" applyFill="1" applyBorder="1" applyAlignment="1">
      <alignment horizontal="center" vertical="center" shrinkToFit="1"/>
    </xf>
    <xf numFmtId="49" fontId="0" fillId="7" borderId="22" xfId="0" applyNumberFormat="1" applyFill="1" applyBorder="1" applyAlignment="1">
      <alignment horizontal="center" vertical="center" shrinkToFit="1"/>
    </xf>
    <xf numFmtId="0" fontId="0" fillId="7" borderId="16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49" fontId="0" fillId="8" borderId="13" xfId="0" applyNumberFormat="1" applyFill="1" applyBorder="1" applyAlignment="1">
      <alignment horizontal="center" vertical="center" textRotation="90" shrinkToFit="1"/>
    </xf>
    <xf numFmtId="49" fontId="0" fillId="8" borderId="7" xfId="0" applyNumberFormat="1" applyFill="1" applyBorder="1" applyAlignment="1">
      <alignment horizontal="center" vertical="center" textRotation="90" shrinkToFit="1"/>
    </xf>
    <xf numFmtId="49" fontId="0" fillId="8" borderId="9" xfId="0" applyNumberFormat="1" applyFill="1" applyBorder="1" applyAlignment="1">
      <alignment horizontal="center" vertical="center" textRotation="90" shrinkToFit="1"/>
    </xf>
    <xf numFmtId="0" fontId="0" fillId="8" borderId="14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6"/>
  <sheetViews>
    <sheetView zoomScale="89" zoomScaleNormal="89" workbookViewId="0">
      <pane ySplit="3" topLeftCell="A73" activePane="bottomLeft" state="frozen"/>
      <selection pane="bottomLeft" activeCell="B27" sqref="B27:B42"/>
    </sheetView>
  </sheetViews>
  <sheetFormatPr defaultRowHeight="15" x14ac:dyDescent="0.25"/>
  <cols>
    <col min="1" max="1" width="13.5703125" style="2" customWidth="1"/>
    <col min="2" max="3" width="14.85546875" style="3" customWidth="1"/>
    <col min="4" max="4" width="16.85546875" style="4" bestFit="1" customWidth="1"/>
    <col min="5" max="5" width="11.7109375" style="4" bestFit="1" customWidth="1"/>
    <col min="6" max="6" width="18.85546875" style="4" customWidth="1"/>
    <col min="7" max="7" width="18.42578125" style="4" bestFit="1" customWidth="1"/>
    <col min="8" max="8" width="13.5703125" style="4" customWidth="1"/>
    <col min="9" max="9" width="18.42578125" style="4" bestFit="1" customWidth="1"/>
    <col min="10" max="10" width="14.7109375" style="5" customWidth="1"/>
    <col min="11" max="12" width="15.28515625" style="1" bestFit="1" customWidth="1"/>
    <col min="13" max="13" width="16.85546875" style="1" bestFit="1" customWidth="1"/>
    <col min="14" max="16384" width="9.140625" style="1"/>
  </cols>
  <sheetData>
    <row r="1" spans="1:12" ht="15.75" thickBot="1" x14ac:dyDescent="0.3">
      <c r="A1" s="196" t="s">
        <v>6</v>
      </c>
      <c r="B1" s="197"/>
      <c r="C1" s="197"/>
      <c r="D1" s="197"/>
      <c r="E1" s="197"/>
      <c r="F1" s="197"/>
      <c r="G1" s="197"/>
      <c r="H1" s="197"/>
      <c r="I1" s="197"/>
      <c r="J1" s="198"/>
      <c r="K1" s="11"/>
      <c r="L1" s="11"/>
    </row>
    <row r="2" spans="1:12" ht="45.75" thickBot="1" x14ac:dyDescent="0.3">
      <c r="A2" s="6" t="s">
        <v>0</v>
      </c>
      <c r="B2" s="7" t="s">
        <v>1</v>
      </c>
      <c r="C2" s="7" t="s">
        <v>12</v>
      </c>
      <c r="D2" s="8" t="s">
        <v>18</v>
      </c>
      <c r="E2" s="7" t="s">
        <v>2</v>
      </c>
      <c r="F2" s="7" t="s">
        <v>17</v>
      </c>
      <c r="G2" s="9" t="s">
        <v>3</v>
      </c>
      <c r="H2" s="9" t="s">
        <v>5</v>
      </c>
      <c r="I2" s="8" t="s">
        <v>19</v>
      </c>
      <c r="J2" s="10" t="s">
        <v>4</v>
      </c>
      <c r="K2" s="11"/>
      <c r="L2" s="11"/>
    </row>
    <row r="3" spans="1:12" ht="21" customHeight="1" thickBot="1" x14ac:dyDescent="0.3">
      <c r="A3" s="202"/>
      <c r="B3" s="203"/>
      <c r="C3" s="203"/>
      <c r="D3" s="203"/>
      <c r="E3" s="203"/>
      <c r="F3" s="203"/>
      <c r="G3" s="203"/>
      <c r="H3" s="203"/>
      <c r="I3" s="203"/>
      <c r="J3" s="204"/>
      <c r="K3" s="11"/>
      <c r="L3" s="11"/>
    </row>
    <row r="4" spans="1:12" ht="15" customHeight="1" x14ac:dyDescent="0.25">
      <c r="A4" s="199" t="s">
        <v>7</v>
      </c>
      <c r="B4" s="208" t="s">
        <v>8</v>
      </c>
      <c r="C4" s="18"/>
      <c r="D4" s="19">
        <v>7500</v>
      </c>
      <c r="E4" s="18">
        <v>1</v>
      </c>
      <c r="F4" s="39">
        <v>43538</v>
      </c>
      <c r="G4" s="40">
        <v>7500</v>
      </c>
      <c r="H4" s="21">
        <v>28.17</v>
      </c>
      <c r="I4" s="22">
        <v>999</v>
      </c>
      <c r="J4" s="23">
        <f>(G4+H4)-I4</f>
        <v>6529.17</v>
      </c>
      <c r="K4" s="11"/>
      <c r="L4" s="11"/>
    </row>
    <row r="5" spans="1:12" x14ac:dyDescent="0.25">
      <c r="A5" s="200"/>
      <c r="B5" s="209"/>
      <c r="C5" s="24"/>
      <c r="D5" s="25">
        <v>7500</v>
      </c>
      <c r="E5" s="24">
        <v>2</v>
      </c>
      <c r="F5" s="30">
        <v>43622</v>
      </c>
      <c r="G5" s="31">
        <v>7500</v>
      </c>
      <c r="H5" s="27">
        <v>105.33</v>
      </c>
      <c r="I5" s="28">
        <v>4827.8900000000003</v>
      </c>
      <c r="J5" s="29">
        <f>(J4+G5+H5)-I5</f>
        <v>9306.61</v>
      </c>
      <c r="K5" s="11"/>
      <c r="L5" s="11"/>
    </row>
    <row r="6" spans="1:12" x14ac:dyDescent="0.25">
      <c r="A6" s="200"/>
      <c r="B6" s="209"/>
      <c r="C6" s="24"/>
      <c r="D6" s="25">
        <v>7500</v>
      </c>
      <c r="E6" s="24">
        <v>3</v>
      </c>
      <c r="F6" s="30">
        <v>43712</v>
      </c>
      <c r="G6" s="31">
        <v>7500</v>
      </c>
      <c r="H6" s="27">
        <v>133.13</v>
      </c>
      <c r="I6" s="28">
        <v>4760.6400000000003</v>
      </c>
      <c r="J6" s="29">
        <f>(J5+G6+H6)-I6</f>
        <v>12179.100000000002</v>
      </c>
      <c r="K6" s="11"/>
      <c r="L6" s="12"/>
    </row>
    <row r="7" spans="1:12" x14ac:dyDescent="0.25">
      <c r="A7" s="200"/>
      <c r="B7" s="209"/>
      <c r="C7" s="24"/>
      <c r="D7" s="25">
        <v>7500</v>
      </c>
      <c r="E7" s="24">
        <v>4</v>
      </c>
      <c r="F7" s="30">
        <v>43804</v>
      </c>
      <c r="G7" s="31">
        <v>7500</v>
      </c>
      <c r="H7" s="27">
        <v>71.05</v>
      </c>
      <c r="I7" s="28">
        <v>6065.61</v>
      </c>
      <c r="J7" s="29">
        <f>(J6+G7+H7)-I7</f>
        <v>13684.54</v>
      </c>
      <c r="K7" s="11"/>
      <c r="L7" s="12"/>
    </row>
    <row r="8" spans="1:12" ht="15.75" thickBot="1" x14ac:dyDescent="0.3">
      <c r="A8" s="201"/>
      <c r="B8" s="210"/>
      <c r="C8" s="32"/>
      <c r="D8" s="33">
        <f>SUM(D4:D7)</f>
        <v>30000</v>
      </c>
      <c r="E8" s="34"/>
      <c r="F8" s="34"/>
      <c r="G8" s="35">
        <f>SUM(G4:G7)</f>
        <v>30000</v>
      </c>
      <c r="H8" s="36">
        <f>SUM(H4:H7)</f>
        <v>337.68</v>
      </c>
      <c r="I8" s="37">
        <f>SUM(I4:I7)</f>
        <v>16653.14</v>
      </c>
      <c r="J8" s="38">
        <f>(G8+H8)-I8</f>
        <v>13684.54</v>
      </c>
      <c r="K8" s="13" t="s">
        <v>30</v>
      </c>
      <c r="L8" s="11"/>
    </row>
    <row r="9" spans="1:12" ht="15.75" thickBot="1" x14ac:dyDescent="0.3"/>
    <row r="10" spans="1:12" x14ac:dyDescent="0.25">
      <c r="A10" s="211" t="s">
        <v>15</v>
      </c>
      <c r="B10" s="193" t="s">
        <v>31</v>
      </c>
      <c r="C10" s="50">
        <v>12564.52</v>
      </c>
      <c r="D10" s="51">
        <v>8295.6</v>
      </c>
      <c r="E10" s="52">
        <v>10</v>
      </c>
      <c r="F10" s="20">
        <v>43472</v>
      </c>
      <c r="G10" s="51">
        <f t="shared" ref="G10:G16" si="0">D10</f>
        <v>8295.6</v>
      </c>
      <c r="H10" s="51">
        <v>59.61</v>
      </c>
      <c r="I10" s="51">
        <v>4539.2</v>
      </c>
      <c r="J10" s="53">
        <f>(C$10+G10+H10)-I10</f>
        <v>16380.530000000002</v>
      </c>
    </row>
    <row r="11" spans="1:12" x14ac:dyDescent="0.25">
      <c r="A11" s="212"/>
      <c r="B11" s="194"/>
      <c r="C11" s="54"/>
      <c r="D11" s="41">
        <v>8295.6</v>
      </c>
      <c r="E11" s="42">
        <v>11</v>
      </c>
      <c r="F11" s="26">
        <v>43502</v>
      </c>
      <c r="G11" s="41">
        <f t="shared" si="0"/>
        <v>8295.6</v>
      </c>
      <c r="H11" s="41">
        <v>66.040000000000006</v>
      </c>
      <c r="I11" s="41">
        <v>4639.82</v>
      </c>
      <c r="J11" s="43">
        <f t="shared" ref="J11:J24" si="1">J10+G11+H11-I11</f>
        <v>20102.350000000006</v>
      </c>
    </row>
    <row r="12" spans="1:12" x14ac:dyDescent="0.25">
      <c r="A12" s="212"/>
      <c r="B12" s="194"/>
      <c r="C12" s="54"/>
      <c r="D12" s="41">
        <v>8295.6</v>
      </c>
      <c r="E12" s="42">
        <v>12</v>
      </c>
      <c r="F12" s="26">
        <v>43530</v>
      </c>
      <c r="G12" s="41">
        <f t="shared" si="0"/>
        <v>8295.6</v>
      </c>
      <c r="H12" s="41">
        <v>68.88</v>
      </c>
      <c r="I12" s="41">
        <v>8349.57</v>
      </c>
      <c r="J12" s="43">
        <f t="shared" si="1"/>
        <v>20117.260000000006</v>
      </c>
    </row>
    <row r="13" spans="1:12" x14ac:dyDescent="0.25">
      <c r="A13" s="212"/>
      <c r="B13" s="194"/>
      <c r="C13" s="54"/>
      <c r="D13" s="41">
        <v>9146.2800000000007</v>
      </c>
      <c r="E13" s="42">
        <v>1</v>
      </c>
      <c r="F13" s="26">
        <v>43560</v>
      </c>
      <c r="G13" s="41">
        <f t="shared" si="0"/>
        <v>9146.2800000000007</v>
      </c>
      <c r="H13" s="41">
        <v>59.45</v>
      </c>
      <c r="I13" s="41">
        <v>13845.98</v>
      </c>
      <c r="J13" s="43">
        <f t="shared" si="1"/>
        <v>15477.010000000009</v>
      </c>
    </row>
    <row r="14" spans="1:12" x14ac:dyDescent="0.25">
      <c r="A14" s="212"/>
      <c r="B14" s="194"/>
      <c r="C14" s="54"/>
      <c r="D14" s="41">
        <v>9146.2800000000007</v>
      </c>
      <c r="E14" s="42">
        <v>2</v>
      </c>
      <c r="F14" s="26">
        <v>43592</v>
      </c>
      <c r="G14" s="41">
        <f t="shared" si="0"/>
        <v>9146.2800000000007</v>
      </c>
      <c r="H14" s="41">
        <v>81.59</v>
      </c>
      <c r="I14" s="41">
        <v>6513.09</v>
      </c>
      <c r="J14" s="43">
        <f t="shared" si="1"/>
        <v>18191.790000000008</v>
      </c>
    </row>
    <row r="15" spans="1:12" x14ac:dyDescent="0.25">
      <c r="A15" s="212"/>
      <c r="B15" s="194"/>
      <c r="C15" s="54"/>
      <c r="D15" s="41">
        <v>9146.2800000000007</v>
      </c>
      <c r="E15" s="42">
        <v>3</v>
      </c>
      <c r="F15" s="26">
        <v>43623</v>
      </c>
      <c r="G15" s="41">
        <f t="shared" si="0"/>
        <v>9146.2800000000007</v>
      </c>
      <c r="H15" s="41">
        <v>79.67</v>
      </c>
      <c r="I15" s="41">
        <v>6471.42</v>
      </c>
      <c r="J15" s="43">
        <f t="shared" si="1"/>
        <v>20946.320000000007</v>
      </c>
    </row>
    <row r="16" spans="1:12" x14ac:dyDescent="0.25">
      <c r="A16" s="212"/>
      <c r="B16" s="194"/>
      <c r="C16" s="54"/>
      <c r="D16" s="41">
        <v>9146.2800000000007</v>
      </c>
      <c r="E16" s="42">
        <v>4</v>
      </c>
      <c r="F16" s="26">
        <v>43651</v>
      </c>
      <c r="G16" s="41">
        <f t="shared" si="0"/>
        <v>9146.2800000000007</v>
      </c>
      <c r="H16" s="41">
        <v>99.6</v>
      </c>
      <c r="I16" s="41">
        <v>11469.1</v>
      </c>
      <c r="J16" s="43">
        <f t="shared" si="1"/>
        <v>18723.100000000006</v>
      </c>
    </row>
    <row r="17" spans="1:11" x14ac:dyDescent="0.25">
      <c r="A17" s="212"/>
      <c r="B17" s="194"/>
      <c r="C17" s="54"/>
      <c r="D17" s="41">
        <v>9146.2800000000007</v>
      </c>
      <c r="E17" s="42">
        <v>5</v>
      </c>
      <c r="F17" s="26">
        <v>43683</v>
      </c>
      <c r="G17" s="41">
        <f>D17</f>
        <v>9146.2800000000007</v>
      </c>
      <c r="H17" s="41">
        <v>90.09</v>
      </c>
      <c r="I17" s="41">
        <v>5259.73</v>
      </c>
      <c r="J17" s="43">
        <f t="shared" si="1"/>
        <v>22699.740000000005</v>
      </c>
    </row>
    <row r="18" spans="1:11" x14ac:dyDescent="0.25">
      <c r="A18" s="212"/>
      <c r="B18" s="194"/>
      <c r="C18" s="54"/>
      <c r="D18" s="41">
        <v>9146.2800000000007</v>
      </c>
      <c r="E18" s="42">
        <v>6</v>
      </c>
      <c r="F18" s="26">
        <v>43714</v>
      </c>
      <c r="G18" s="41">
        <f>D18</f>
        <v>9146.2800000000007</v>
      </c>
      <c r="H18" s="41">
        <v>88.05</v>
      </c>
      <c r="I18" s="41">
        <v>7874.69</v>
      </c>
      <c r="J18" s="43">
        <f t="shared" si="1"/>
        <v>24059.380000000005</v>
      </c>
    </row>
    <row r="19" spans="1:11" x14ac:dyDescent="0.25">
      <c r="A19" s="212"/>
      <c r="B19" s="194"/>
      <c r="C19" s="54"/>
      <c r="D19" s="41">
        <v>9146.2800000000007</v>
      </c>
      <c r="E19" s="42">
        <v>7</v>
      </c>
      <c r="F19" s="26">
        <v>43742</v>
      </c>
      <c r="G19" s="41">
        <f>D19</f>
        <v>9146.2800000000007</v>
      </c>
      <c r="H19" s="41">
        <v>98.54</v>
      </c>
      <c r="I19" s="41">
        <v>4241.46</v>
      </c>
      <c r="J19" s="43">
        <f t="shared" si="1"/>
        <v>29062.740000000005</v>
      </c>
    </row>
    <row r="20" spans="1:11" x14ac:dyDescent="0.25">
      <c r="A20" s="212"/>
      <c r="B20" s="194"/>
      <c r="C20" s="54"/>
      <c r="D20" s="41">
        <v>9146.2800000000007</v>
      </c>
      <c r="E20" s="42">
        <v>8</v>
      </c>
      <c r="F20" s="26">
        <v>43776</v>
      </c>
      <c r="G20" s="41">
        <f>D20</f>
        <v>9146.2800000000007</v>
      </c>
      <c r="H20" s="41">
        <v>86.89</v>
      </c>
      <c r="I20" s="41">
        <v>9234.1299999999992</v>
      </c>
      <c r="J20" s="43">
        <f t="shared" si="1"/>
        <v>29061.780000000006</v>
      </c>
    </row>
    <row r="21" spans="1:11" x14ac:dyDescent="0.25">
      <c r="A21" s="212"/>
      <c r="B21" s="194"/>
      <c r="C21" s="54"/>
      <c r="D21" s="41">
        <v>9146.2800000000007</v>
      </c>
      <c r="E21" s="42">
        <v>9</v>
      </c>
      <c r="F21" s="26">
        <v>43805</v>
      </c>
      <c r="G21" s="41">
        <f>D21</f>
        <v>9146.2800000000007</v>
      </c>
      <c r="H21" s="41">
        <v>55.03</v>
      </c>
      <c r="I21" s="41">
        <v>25558.35</v>
      </c>
      <c r="J21" s="43">
        <f t="shared" si="1"/>
        <v>12704.740000000005</v>
      </c>
    </row>
    <row r="22" spans="1:11" x14ac:dyDescent="0.25">
      <c r="A22" s="212"/>
      <c r="B22" s="194"/>
      <c r="C22" s="54"/>
      <c r="D22" s="41">
        <v>9146.2800000000007</v>
      </c>
      <c r="E22" s="42">
        <v>10</v>
      </c>
      <c r="F22" s="26">
        <v>43837</v>
      </c>
      <c r="G22" s="41"/>
      <c r="H22" s="41"/>
      <c r="I22" s="41"/>
      <c r="J22" s="43">
        <f t="shared" si="1"/>
        <v>12704.740000000005</v>
      </c>
    </row>
    <row r="23" spans="1:11" x14ac:dyDescent="0.25">
      <c r="A23" s="212"/>
      <c r="B23" s="194"/>
      <c r="C23" s="54"/>
      <c r="D23" s="41">
        <v>9146.2800000000007</v>
      </c>
      <c r="E23" s="42">
        <v>11</v>
      </c>
      <c r="F23" s="26">
        <v>43868</v>
      </c>
      <c r="G23" s="41"/>
      <c r="H23" s="41"/>
      <c r="I23" s="41"/>
      <c r="J23" s="43">
        <f t="shared" si="1"/>
        <v>12704.740000000005</v>
      </c>
    </row>
    <row r="24" spans="1:11" x14ac:dyDescent="0.25">
      <c r="A24" s="212"/>
      <c r="B24" s="194"/>
      <c r="C24" s="54"/>
      <c r="D24" s="41">
        <v>9146.2800000000007</v>
      </c>
      <c r="E24" s="42">
        <v>12</v>
      </c>
      <c r="F24" s="26">
        <v>43896</v>
      </c>
      <c r="G24" s="41"/>
      <c r="H24" s="41"/>
      <c r="I24" s="41"/>
      <c r="J24" s="43">
        <f t="shared" si="1"/>
        <v>12704.740000000005</v>
      </c>
    </row>
    <row r="25" spans="1:11" ht="15.75" thickBot="1" x14ac:dyDescent="0.3">
      <c r="A25" s="213"/>
      <c r="B25" s="195"/>
      <c r="C25" s="55"/>
      <c r="D25" s="47">
        <f>SUM(D10:D24)</f>
        <v>134642.16</v>
      </c>
      <c r="E25" s="48"/>
      <c r="F25" s="48"/>
      <c r="G25" s="47">
        <f>SUM(G10:G24)</f>
        <v>107203.31999999999</v>
      </c>
      <c r="H25" s="47">
        <f>SUM(H10:H21)</f>
        <v>933.43999999999994</v>
      </c>
      <c r="I25" s="47">
        <f>SUM(I10:I21)</f>
        <v>107996.54000000001</v>
      </c>
      <c r="J25" s="56">
        <f>(C10+G25+H25)-I25</f>
        <v>12704.739999999991</v>
      </c>
      <c r="K25" s="1" t="s">
        <v>30</v>
      </c>
    </row>
    <row r="26" spans="1:11" ht="15.75" thickBot="1" x14ac:dyDescent="0.3"/>
    <row r="27" spans="1:11" x14ac:dyDescent="0.25">
      <c r="A27" s="214" t="s">
        <v>16</v>
      </c>
      <c r="B27" s="193" t="s">
        <v>9</v>
      </c>
      <c r="C27" s="58">
        <v>1396.61</v>
      </c>
      <c r="D27" s="57">
        <v>103695</v>
      </c>
      <c r="E27" s="59">
        <v>10</v>
      </c>
      <c r="F27" s="60">
        <v>43472</v>
      </c>
      <c r="G27" s="57">
        <v>98445</v>
      </c>
      <c r="H27" s="57">
        <v>57.19</v>
      </c>
      <c r="I27" s="57">
        <v>93688.84</v>
      </c>
      <c r="J27" s="53">
        <f>(C27+G27+H27)-I27</f>
        <v>6209.9600000000064</v>
      </c>
    </row>
    <row r="28" spans="1:11" x14ac:dyDescent="0.25">
      <c r="A28" s="215"/>
      <c r="B28" s="194"/>
      <c r="C28" s="54"/>
      <c r="D28" s="41">
        <v>103695</v>
      </c>
      <c r="E28" s="42">
        <v>11</v>
      </c>
      <c r="F28" s="26">
        <v>43502</v>
      </c>
      <c r="G28" s="41">
        <v>98445</v>
      </c>
      <c r="H28" s="41">
        <v>140.41</v>
      </c>
      <c r="I28" s="41">
        <v>78443.77</v>
      </c>
      <c r="J28" s="43">
        <f t="shared" ref="J28:J41" si="2">J27+G28+H28-I28</f>
        <v>26351.600000000006</v>
      </c>
    </row>
    <row r="29" spans="1:11" x14ac:dyDescent="0.25">
      <c r="A29" s="215"/>
      <c r="B29" s="194"/>
      <c r="C29" s="54"/>
      <c r="D29" s="41">
        <v>103695</v>
      </c>
      <c r="E29" s="42">
        <v>12</v>
      </c>
      <c r="F29" s="26">
        <v>43530</v>
      </c>
      <c r="G29" s="41">
        <v>98445</v>
      </c>
      <c r="H29" s="41">
        <v>151.13999999999999</v>
      </c>
      <c r="I29" s="41">
        <v>90674.21</v>
      </c>
      <c r="J29" s="43">
        <f t="shared" si="2"/>
        <v>34273.53</v>
      </c>
    </row>
    <row r="30" spans="1:11" x14ac:dyDescent="0.25">
      <c r="A30" s="215"/>
      <c r="B30" s="194"/>
      <c r="C30" s="54"/>
      <c r="D30" s="41">
        <v>114328.5</v>
      </c>
      <c r="E30" s="42">
        <v>1</v>
      </c>
      <c r="F30" s="26">
        <v>43560</v>
      </c>
      <c r="G30" s="41">
        <v>114328.5</v>
      </c>
      <c r="H30" s="41">
        <v>238.32</v>
      </c>
      <c r="I30" s="41">
        <v>85772.31</v>
      </c>
      <c r="J30" s="43">
        <f t="shared" si="2"/>
        <v>63068.040000000008</v>
      </c>
    </row>
    <row r="31" spans="1:11" x14ac:dyDescent="0.25">
      <c r="A31" s="215"/>
      <c r="B31" s="194"/>
      <c r="C31" s="54"/>
      <c r="D31" s="41">
        <v>114328.5</v>
      </c>
      <c r="E31" s="42">
        <v>2</v>
      </c>
      <c r="F31" s="26">
        <v>43592</v>
      </c>
      <c r="G31" s="41">
        <v>114328.5</v>
      </c>
      <c r="H31" s="41">
        <v>420.29</v>
      </c>
      <c r="I31" s="41">
        <v>96460.52</v>
      </c>
      <c r="J31" s="43">
        <f t="shared" si="2"/>
        <v>81356.310000000012</v>
      </c>
    </row>
    <row r="32" spans="1:11" x14ac:dyDescent="0.25">
      <c r="A32" s="215"/>
      <c r="B32" s="194"/>
      <c r="C32" s="54"/>
      <c r="D32" s="41">
        <v>114328.5</v>
      </c>
      <c r="E32" s="42">
        <v>3</v>
      </c>
      <c r="F32" s="26">
        <v>43623</v>
      </c>
      <c r="G32" s="41">
        <v>114328.5</v>
      </c>
      <c r="H32" s="41">
        <v>405.2</v>
      </c>
      <c r="I32" s="41">
        <v>106103.96</v>
      </c>
      <c r="J32" s="43">
        <f t="shared" si="2"/>
        <v>89986.05</v>
      </c>
    </row>
    <row r="33" spans="1:13" x14ac:dyDescent="0.25">
      <c r="A33" s="215"/>
      <c r="B33" s="194"/>
      <c r="C33" s="54"/>
      <c r="D33" s="41">
        <v>114328.5</v>
      </c>
      <c r="E33" s="42">
        <v>4</v>
      </c>
      <c r="F33" s="26">
        <v>43651</v>
      </c>
      <c r="G33" s="41">
        <v>114328.5</v>
      </c>
      <c r="H33" s="41">
        <v>486.11</v>
      </c>
      <c r="I33" s="41">
        <v>119096.38</v>
      </c>
      <c r="J33" s="43">
        <f t="shared" si="2"/>
        <v>85704.27999999997</v>
      </c>
    </row>
    <row r="34" spans="1:13" x14ac:dyDescent="0.25">
      <c r="A34" s="215"/>
      <c r="B34" s="194"/>
      <c r="C34" s="54"/>
      <c r="D34" s="41">
        <v>114328.5</v>
      </c>
      <c r="E34" s="42">
        <v>5</v>
      </c>
      <c r="F34" s="26">
        <v>43683</v>
      </c>
      <c r="G34" s="41">
        <v>114328.5</v>
      </c>
      <c r="H34" s="41">
        <v>446.93</v>
      </c>
      <c r="I34" s="41">
        <v>86625.57</v>
      </c>
      <c r="J34" s="43">
        <f t="shared" si="2"/>
        <v>113854.13999999996</v>
      </c>
      <c r="L34" s="71">
        <v>5291763.26</v>
      </c>
      <c r="M34" s="72"/>
    </row>
    <row r="35" spans="1:13" x14ac:dyDescent="0.25">
      <c r="A35" s="215"/>
      <c r="B35" s="194"/>
      <c r="C35" s="54"/>
      <c r="D35" s="41">
        <v>114328.5</v>
      </c>
      <c r="E35" s="42">
        <v>6</v>
      </c>
      <c r="F35" s="26">
        <v>43714</v>
      </c>
      <c r="G35" s="41">
        <v>114328.5</v>
      </c>
      <c r="H35" s="41">
        <v>433.16</v>
      </c>
      <c r="I35" s="41">
        <v>134694.01</v>
      </c>
      <c r="J35" s="43">
        <f t="shared" si="2"/>
        <v>93921.78999999995</v>
      </c>
      <c r="L35" s="1">
        <v>3859754.93</v>
      </c>
      <c r="M35" s="72"/>
    </row>
    <row r="36" spans="1:13" x14ac:dyDescent="0.25">
      <c r="A36" s="215"/>
      <c r="B36" s="194"/>
      <c r="C36" s="54"/>
      <c r="D36" s="41">
        <v>114328.5</v>
      </c>
      <c r="E36" s="42">
        <v>7</v>
      </c>
      <c r="F36" s="26">
        <v>43742</v>
      </c>
      <c r="G36" s="41">
        <v>114328.5</v>
      </c>
      <c r="H36" s="41">
        <v>378.16</v>
      </c>
      <c r="I36" s="41">
        <v>106159.05</v>
      </c>
      <c r="J36" s="43">
        <f t="shared" si="2"/>
        <v>102469.39999999995</v>
      </c>
      <c r="L36" s="73">
        <f>L34-L35</f>
        <v>1432008.3299999996</v>
      </c>
    </row>
    <row r="37" spans="1:13" x14ac:dyDescent="0.25">
      <c r="A37" s="215"/>
      <c r="B37" s="194"/>
      <c r="C37" s="54"/>
      <c r="D37" s="41">
        <v>114328.5</v>
      </c>
      <c r="E37" s="42">
        <v>8</v>
      </c>
      <c r="F37" s="26">
        <v>43776</v>
      </c>
      <c r="G37" s="41">
        <v>114328.5</v>
      </c>
      <c r="H37" s="41">
        <v>365.07</v>
      </c>
      <c r="I37" s="41">
        <v>110064.09</v>
      </c>
      <c r="J37" s="43">
        <f t="shared" si="2"/>
        <v>107098.87999999998</v>
      </c>
      <c r="L37" s="1">
        <v>906462.09</v>
      </c>
      <c r="M37" s="72"/>
    </row>
    <row r="38" spans="1:13" x14ac:dyDescent="0.25">
      <c r="A38" s="215"/>
      <c r="B38" s="194"/>
      <c r="C38" s="54"/>
      <c r="D38" s="41">
        <v>114328.5</v>
      </c>
      <c r="E38" s="42">
        <v>9</v>
      </c>
      <c r="F38" s="26">
        <v>43805</v>
      </c>
      <c r="G38" s="41">
        <v>114328.5</v>
      </c>
      <c r="H38" s="41">
        <v>193.35</v>
      </c>
      <c r="I38" s="41">
        <v>201288.57</v>
      </c>
      <c r="J38" s="43">
        <f t="shared" si="2"/>
        <v>20332.159999999974</v>
      </c>
      <c r="L38" s="73">
        <f>L36-L37</f>
        <v>525546.23999999964</v>
      </c>
    </row>
    <row r="39" spans="1:13" x14ac:dyDescent="0.25">
      <c r="A39" s="215"/>
      <c r="B39" s="194"/>
      <c r="C39" s="54"/>
      <c r="D39" s="41">
        <v>114328.5</v>
      </c>
      <c r="E39" s="42">
        <v>10</v>
      </c>
      <c r="F39" s="26">
        <v>43837</v>
      </c>
      <c r="G39" s="41"/>
      <c r="H39" s="41"/>
      <c r="I39" s="41"/>
      <c r="J39" s="43">
        <f t="shared" si="2"/>
        <v>20332.159999999974</v>
      </c>
    </row>
    <row r="40" spans="1:13" x14ac:dyDescent="0.25">
      <c r="A40" s="215"/>
      <c r="B40" s="194"/>
      <c r="C40" s="54"/>
      <c r="D40" s="41">
        <v>114328.5</v>
      </c>
      <c r="E40" s="42">
        <v>11</v>
      </c>
      <c r="F40" s="26">
        <v>43868</v>
      </c>
      <c r="G40" s="41"/>
      <c r="H40" s="41"/>
      <c r="I40" s="41"/>
      <c r="J40" s="43">
        <f t="shared" si="2"/>
        <v>20332.159999999974</v>
      </c>
    </row>
    <row r="41" spans="1:13" x14ac:dyDescent="0.25">
      <c r="A41" s="215"/>
      <c r="B41" s="194"/>
      <c r="C41" s="54"/>
      <c r="D41" s="41">
        <v>114328.5</v>
      </c>
      <c r="E41" s="42">
        <v>12</v>
      </c>
      <c r="F41" s="26">
        <v>43896</v>
      </c>
      <c r="G41" s="41"/>
      <c r="H41" s="41"/>
      <c r="I41" s="41"/>
      <c r="J41" s="43">
        <f t="shared" si="2"/>
        <v>20332.159999999974</v>
      </c>
    </row>
    <row r="42" spans="1:13" ht="15.75" thickBot="1" x14ac:dyDescent="0.3">
      <c r="A42" s="216"/>
      <c r="B42" s="195"/>
      <c r="C42" s="55"/>
      <c r="D42" s="47">
        <f>SUM(D27:D41)</f>
        <v>1683027</v>
      </c>
      <c r="E42" s="47"/>
      <c r="F42" s="47"/>
      <c r="G42" s="47">
        <f>SUM(G27:G41)</f>
        <v>1324291.5</v>
      </c>
      <c r="H42" s="47">
        <f>SUM(H27:H41)</f>
        <v>3715.3299999999995</v>
      </c>
      <c r="I42" s="47">
        <f>SUM(I27:I41)</f>
        <v>1309071.2800000003</v>
      </c>
      <c r="J42" s="49">
        <f>(C27+G42+H42)-I42</f>
        <v>20332.159999999916</v>
      </c>
      <c r="K42" s="1" t="s">
        <v>30</v>
      </c>
    </row>
    <row r="43" spans="1:13" ht="15.75" thickBot="1" x14ac:dyDescent="0.3">
      <c r="A43" s="17"/>
      <c r="B43" s="14"/>
      <c r="C43" s="14"/>
      <c r="D43" s="15"/>
      <c r="E43" s="15"/>
      <c r="F43" s="15"/>
      <c r="G43" s="15"/>
      <c r="H43" s="15"/>
      <c r="I43" s="15"/>
      <c r="J43" s="16"/>
    </row>
    <row r="44" spans="1:13" x14ac:dyDescent="0.25">
      <c r="A44" s="205" t="s">
        <v>21</v>
      </c>
      <c r="B44" s="208" t="s">
        <v>9</v>
      </c>
      <c r="C44" s="18">
        <v>4361.82</v>
      </c>
      <c r="D44" s="19">
        <v>5250</v>
      </c>
      <c r="E44" s="18"/>
      <c r="F44" s="20">
        <v>43472</v>
      </c>
      <c r="G44" s="19">
        <v>5250</v>
      </c>
      <c r="H44" s="21"/>
      <c r="I44" s="22">
        <v>3601.63</v>
      </c>
      <c r="J44" s="23">
        <f>(C44+G44+H44)-I44</f>
        <v>6010.19</v>
      </c>
    </row>
    <row r="45" spans="1:13" x14ac:dyDescent="0.25">
      <c r="A45" s="206"/>
      <c r="B45" s="209"/>
      <c r="C45" s="24"/>
      <c r="D45" s="25">
        <v>5250</v>
      </c>
      <c r="E45" s="24"/>
      <c r="F45" s="26">
        <v>43502</v>
      </c>
      <c r="G45" s="25">
        <v>5250</v>
      </c>
      <c r="H45" s="27"/>
      <c r="I45" s="28">
        <v>3999.58</v>
      </c>
      <c r="J45" s="29">
        <f>(C45+G45+H45)-I45</f>
        <v>1250.42</v>
      </c>
    </row>
    <row r="46" spans="1:13" x14ac:dyDescent="0.25">
      <c r="A46" s="206"/>
      <c r="B46" s="209"/>
      <c r="C46" s="24"/>
      <c r="D46" s="25">
        <v>5250</v>
      </c>
      <c r="E46" s="24"/>
      <c r="F46" s="26">
        <v>43530</v>
      </c>
      <c r="G46" s="25">
        <v>5250</v>
      </c>
      <c r="H46" s="27"/>
      <c r="I46" s="28">
        <v>5898.64</v>
      </c>
      <c r="J46" s="29">
        <f>(C46+G46+H46)-I46</f>
        <v>-648.64000000000033</v>
      </c>
    </row>
    <row r="47" spans="1:13" x14ac:dyDescent="0.25">
      <c r="A47" s="206"/>
      <c r="B47" s="209"/>
      <c r="C47" s="24"/>
      <c r="D47" s="25"/>
      <c r="E47" s="24"/>
      <c r="F47" s="30"/>
      <c r="G47" s="31"/>
      <c r="H47" s="27"/>
      <c r="I47" s="28"/>
      <c r="J47" s="29">
        <f>(C47+G47+H47)-I47</f>
        <v>0</v>
      </c>
    </row>
    <row r="48" spans="1:13" ht="22.5" customHeight="1" thickBot="1" x14ac:dyDescent="0.3">
      <c r="A48" s="207"/>
      <c r="B48" s="210"/>
      <c r="C48" s="32"/>
      <c r="D48" s="33">
        <f>SUM(D44:D47)</f>
        <v>15750</v>
      </c>
      <c r="E48" s="34"/>
      <c r="F48" s="34"/>
      <c r="G48" s="35">
        <f>SUM(G44:G47)</f>
        <v>15750</v>
      </c>
      <c r="H48" s="36">
        <f>SUM(H44:H47)</f>
        <v>0</v>
      </c>
      <c r="I48" s="37">
        <f>SUM(I44:I47)</f>
        <v>13499.85</v>
      </c>
      <c r="J48" s="38">
        <f>(+C44+G48+H48)-I48</f>
        <v>6611.9699999999993</v>
      </c>
      <c r="K48" s="1" t="s">
        <v>30</v>
      </c>
    </row>
    <row r="49" spans="1:10" ht="15.75" thickBot="1" x14ac:dyDescent="0.3">
      <c r="A49" s="17"/>
      <c r="B49" s="14"/>
      <c r="C49" s="14"/>
      <c r="D49" s="15"/>
      <c r="E49" s="15"/>
      <c r="F49" s="15"/>
      <c r="G49" s="15"/>
      <c r="H49" s="15"/>
      <c r="I49" s="15"/>
      <c r="J49" s="16"/>
    </row>
    <row r="50" spans="1:10" x14ac:dyDescent="0.25">
      <c r="A50" s="190" t="s">
        <v>14</v>
      </c>
      <c r="B50" s="193" t="s">
        <v>10</v>
      </c>
      <c r="C50" s="50">
        <v>3530.87</v>
      </c>
      <c r="D50" s="51">
        <v>37673.4</v>
      </c>
      <c r="E50" s="52">
        <v>10</v>
      </c>
      <c r="F50" s="20">
        <v>43472</v>
      </c>
      <c r="G50" s="51">
        <v>37673.4</v>
      </c>
      <c r="H50" s="51">
        <v>25.12</v>
      </c>
      <c r="I50" s="51">
        <v>37585.919999999998</v>
      </c>
      <c r="J50" s="53">
        <f>C50+G50+H50-I50</f>
        <v>3643.4700000000084</v>
      </c>
    </row>
    <row r="51" spans="1:10" x14ac:dyDescent="0.25">
      <c r="A51" s="191"/>
      <c r="B51" s="194"/>
      <c r="C51" s="54"/>
      <c r="D51" s="41">
        <v>37673.4</v>
      </c>
      <c r="E51" s="42">
        <v>11</v>
      </c>
      <c r="F51" s="26">
        <v>43502</v>
      </c>
      <c r="G51" s="41">
        <v>37673.4</v>
      </c>
      <c r="H51" s="41">
        <v>41.67</v>
      </c>
      <c r="I51" s="41">
        <v>31410.639999999999</v>
      </c>
      <c r="J51" s="43">
        <f>J50+G51+H51-I51</f>
        <v>9947.9000000000087</v>
      </c>
    </row>
    <row r="52" spans="1:10" x14ac:dyDescent="0.25">
      <c r="A52" s="191"/>
      <c r="B52" s="194"/>
      <c r="C52" s="54"/>
      <c r="D52" s="41">
        <v>37673.4</v>
      </c>
      <c r="E52" s="42">
        <v>12</v>
      </c>
      <c r="F52" s="26">
        <v>43530</v>
      </c>
      <c r="G52" s="41">
        <v>37673.4</v>
      </c>
      <c r="H52" s="41">
        <v>45.73</v>
      </c>
      <c r="I52" s="41">
        <v>35888.35</v>
      </c>
      <c r="J52" s="43">
        <f t="shared" ref="J52:J64" si="3">J51+G52+H52-I52</f>
        <v>11778.680000000015</v>
      </c>
    </row>
    <row r="53" spans="1:10" x14ac:dyDescent="0.25">
      <c r="A53" s="191"/>
      <c r="B53" s="194"/>
      <c r="C53" s="54"/>
      <c r="D53" s="41">
        <v>39236.92</v>
      </c>
      <c r="E53" s="42">
        <v>1</v>
      </c>
      <c r="F53" s="26">
        <v>43560</v>
      </c>
      <c r="G53" s="41">
        <v>39236.92</v>
      </c>
      <c r="H53" s="41">
        <v>61.37</v>
      </c>
      <c r="I53" s="41">
        <v>34961.279999999999</v>
      </c>
      <c r="J53" s="43">
        <f t="shared" si="3"/>
        <v>16115.690000000017</v>
      </c>
    </row>
    <row r="54" spans="1:10" x14ac:dyDescent="0.25">
      <c r="A54" s="191"/>
      <c r="B54" s="194"/>
      <c r="C54" s="54"/>
      <c r="D54" s="41">
        <v>39236.839999999997</v>
      </c>
      <c r="E54" s="42">
        <v>2</v>
      </c>
      <c r="F54" s="26">
        <v>43592</v>
      </c>
      <c r="G54" s="41">
        <v>39236.839999999997</v>
      </c>
      <c r="H54" s="41">
        <v>105.37</v>
      </c>
      <c r="I54" s="41">
        <v>32199.439999999999</v>
      </c>
      <c r="J54" s="43">
        <f t="shared" si="3"/>
        <v>23258.460000000017</v>
      </c>
    </row>
    <row r="55" spans="1:10" x14ac:dyDescent="0.25">
      <c r="A55" s="191"/>
      <c r="B55" s="194"/>
      <c r="C55" s="54"/>
      <c r="D55" s="41">
        <v>39236.839999999997</v>
      </c>
      <c r="E55" s="42">
        <v>3</v>
      </c>
      <c r="F55" s="26">
        <v>43623</v>
      </c>
      <c r="G55" s="41">
        <v>39236.839999999997</v>
      </c>
      <c r="H55" s="41">
        <v>112.25</v>
      </c>
      <c r="I55" s="41">
        <v>35833.300000000003</v>
      </c>
      <c r="J55" s="43">
        <f t="shared" si="3"/>
        <v>26774.250000000015</v>
      </c>
    </row>
    <row r="56" spans="1:10" x14ac:dyDescent="0.25">
      <c r="A56" s="191"/>
      <c r="B56" s="194"/>
      <c r="C56" s="54"/>
      <c r="D56" s="41">
        <v>39236.839999999997</v>
      </c>
      <c r="E56" s="42">
        <v>4</v>
      </c>
      <c r="F56" s="26">
        <v>43651</v>
      </c>
      <c r="G56" s="41">
        <v>39236.839999999997</v>
      </c>
      <c r="H56" s="41">
        <v>136.21</v>
      </c>
      <c r="I56" s="41">
        <v>39966.25</v>
      </c>
      <c r="J56" s="43">
        <f t="shared" si="3"/>
        <v>26181.050000000017</v>
      </c>
    </row>
    <row r="57" spans="1:10" x14ac:dyDescent="0.25">
      <c r="A57" s="191"/>
      <c r="B57" s="194"/>
      <c r="C57" s="54"/>
      <c r="D57" s="41">
        <v>39236.839999999997</v>
      </c>
      <c r="E57" s="42">
        <v>5</v>
      </c>
      <c r="F57" s="26">
        <v>43683</v>
      </c>
      <c r="G57" s="41">
        <v>39236.839999999997</v>
      </c>
      <c r="H57" s="41">
        <v>117.88</v>
      </c>
      <c r="I57" s="41">
        <v>34768.519999999997</v>
      </c>
      <c r="J57" s="43">
        <f t="shared" si="3"/>
        <v>30767.250000000015</v>
      </c>
    </row>
    <row r="58" spans="1:10" x14ac:dyDescent="0.25">
      <c r="A58" s="191"/>
      <c r="B58" s="194"/>
      <c r="C58" s="54"/>
      <c r="D58" s="41">
        <v>39236.839999999997</v>
      </c>
      <c r="E58" s="42">
        <v>6</v>
      </c>
      <c r="F58" s="26">
        <v>43714</v>
      </c>
      <c r="G58" s="41">
        <v>39236.839999999997</v>
      </c>
      <c r="H58" s="41">
        <v>104.1</v>
      </c>
      <c r="I58" s="41">
        <v>44848.42</v>
      </c>
      <c r="J58" s="43">
        <f t="shared" si="3"/>
        <v>25259.770000000019</v>
      </c>
    </row>
    <row r="59" spans="1:10" x14ac:dyDescent="0.25">
      <c r="A59" s="191"/>
      <c r="B59" s="194"/>
      <c r="C59" s="54"/>
      <c r="D59" s="41">
        <v>39236.839999999997</v>
      </c>
      <c r="E59" s="42">
        <v>7</v>
      </c>
      <c r="F59" s="26">
        <v>43742</v>
      </c>
      <c r="G59" s="41">
        <v>39236.839999999997</v>
      </c>
      <c r="H59" s="41">
        <v>92.06</v>
      </c>
      <c r="I59" s="41">
        <v>35155.03</v>
      </c>
      <c r="J59" s="43">
        <f t="shared" si="3"/>
        <v>29433.640000000014</v>
      </c>
    </row>
    <row r="60" spans="1:10" x14ac:dyDescent="0.25">
      <c r="A60" s="191"/>
      <c r="B60" s="194"/>
      <c r="C60" s="54"/>
      <c r="D60" s="41">
        <v>39236.839999999997</v>
      </c>
      <c r="E60" s="42">
        <v>8</v>
      </c>
      <c r="F60" s="26">
        <v>43776</v>
      </c>
      <c r="G60" s="41">
        <v>39236.839999999997</v>
      </c>
      <c r="H60" s="41">
        <v>95.88</v>
      </c>
      <c r="I60" s="41">
        <v>45224.54</v>
      </c>
      <c r="J60" s="43">
        <f t="shared" si="3"/>
        <v>23541.820000000014</v>
      </c>
    </row>
    <row r="61" spans="1:10" x14ac:dyDescent="0.25">
      <c r="A61" s="191"/>
      <c r="B61" s="194"/>
      <c r="C61" s="54"/>
      <c r="D61" s="41">
        <v>39236.839999999997</v>
      </c>
      <c r="E61" s="42">
        <v>9</v>
      </c>
      <c r="F61" s="26">
        <v>43805</v>
      </c>
      <c r="G61" s="41">
        <v>39236.839999999997</v>
      </c>
      <c r="H61" s="41">
        <v>43.42</v>
      </c>
      <c r="I61" s="41">
        <v>55465.93</v>
      </c>
      <c r="J61" s="43">
        <f t="shared" si="3"/>
        <v>7356.1500000000087</v>
      </c>
    </row>
    <row r="62" spans="1:10" x14ac:dyDescent="0.25">
      <c r="A62" s="191"/>
      <c r="B62" s="194"/>
      <c r="C62" s="54"/>
      <c r="D62" s="41">
        <v>39236.839999999997</v>
      </c>
      <c r="E62" s="42">
        <v>10</v>
      </c>
      <c r="F62" s="26">
        <v>43837</v>
      </c>
      <c r="G62" s="41"/>
      <c r="H62" s="41"/>
      <c r="I62" s="41"/>
      <c r="J62" s="43">
        <f t="shared" si="3"/>
        <v>7356.1500000000087</v>
      </c>
    </row>
    <row r="63" spans="1:10" x14ac:dyDescent="0.25">
      <c r="A63" s="191"/>
      <c r="B63" s="194"/>
      <c r="C63" s="54"/>
      <c r="D63" s="41">
        <v>39236.839999999997</v>
      </c>
      <c r="E63" s="42">
        <v>11</v>
      </c>
      <c r="F63" s="26">
        <v>43868</v>
      </c>
      <c r="G63" s="41"/>
      <c r="H63" s="41"/>
      <c r="I63" s="41"/>
      <c r="J63" s="43">
        <f t="shared" si="3"/>
        <v>7356.1500000000087</v>
      </c>
    </row>
    <row r="64" spans="1:10" x14ac:dyDescent="0.25">
      <c r="A64" s="191"/>
      <c r="B64" s="194"/>
      <c r="C64" s="54"/>
      <c r="D64" s="41">
        <v>39236.839999999997</v>
      </c>
      <c r="E64" s="42">
        <v>12</v>
      </c>
      <c r="F64" s="26">
        <v>43896</v>
      </c>
      <c r="G64" s="41"/>
      <c r="H64" s="41"/>
      <c r="I64" s="41"/>
      <c r="J64" s="43">
        <f t="shared" si="3"/>
        <v>7356.1500000000087</v>
      </c>
    </row>
    <row r="65" spans="1:11" ht="15.75" thickBot="1" x14ac:dyDescent="0.3">
      <c r="A65" s="192"/>
      <c r="B65" s="195"/>
      <c r="C65" s="55"/>
      <c r="D65" s="47">
        <f>SUM(D50:D64)</f>
        <v>583862.35999999975</v>
      </c>
      <c r="E65" s="48"/>
      <c r="F65" s="48"/>
      <c r="G65" s="47">
        <f>SUM(G50:G64)</f>
        <v>466151.83999999985</v>
      </c>
      <c r="H65" s="47">
        <f>SUM(H50:H61)</f>
        <v>981.06</v>
      </c>
      <c r="I65" s="47">
        <f>SUM(I50:I61)</f>
        <v>463307.62</v>
      </c>
      <c r="J65" s="49">
        <f>C50+G65+H65-I65</f>
        <v>7356.1499999998487</v>
      </c>
      <c r="K65" s="1" t="s">
        <v>30</v>
      </c>
    </row>
    <row r="66" spans="1:11" ht="15.75" thickBot="1" x14ac:dyDescent="0.3"/>
    <row r="67" spans="1:11" x14ac:dyDescent="0.25">
      <c r="A67" s="184" t="s">
        <v>13</v>
      </c>
      <c r="B67" s="187" t="s">
        <v>11</v>
      </c>
      <c r="C67" s="50">
        <v>65119.11</v>
      </c>
      <c r="D67" s="51">
        <v>54903.39</v>
      </c>
      <c r="E67" s="52">
        <v>4</v>
      </c>
      <c r="F67" s="20">
        <v>43480</v>
      </c>
      <c r="G67" s="51">
        <v>54903.39</v>
      </c>
      <c r="H67" s="51">
        <v>127.22</v>
      </c>
      <c r="I67" s="51">
        <v>45766.44</v>
      </c>
      <c r="J67" s="53">
        <f>(C67+G67+H67)-I67</f>
        <v>74383.28</v>
      </c>
    </row>
    <row r="68" spans="1:11" x14ac:dyDescent="0.25">
      <c r="A68" s="185"/>
      <c r="B68" s="188"/>
      <c r="C68" s="54"/>
      <c r="D68" s="41">
        <v>54903.39</v>
      </c>
      <c r="E68" s="42">
        <v>5</v>
      </c>
      <c r="F68" s="26">
        <v>43510</v>
      </c>
      <c r="G68" s="41">
        <v>54903.39</v>
      </c>
      <c r="H68" s="41">
        <v>179.22</v>
      </c>
      <c r="I68" s="41">
        <v>34363.06</v>
      </c>
      <c r="J68" s="43">
        <f t="shared" ref="J68:J76" si="4">(J67+G68+H68)-I68</f>
        <v>95102.83</v>
      </c>
    </row>
    <row r="69" spans="1:11" x14ac:dyDescent="0.25">
      <c r="A69" s="185"/>
      <c r="B69" s="188"/>
      <c r="C69" s="54"/>
      <c r="D69" s="41">
        <v>54903.39</v>
      </c>
      <c r="E69" s="42">
        <v>6</v>
      </c>
      <c r="F69" s="26">
        <v>43539</v>
      </c>
      <c r="G69" s="41">
        <v>54903.39</v>
      </c>
      <c r="H69" s="41">
        <v>176.52</v>
      </c>
      <c r="I69" s="41">
        <v>43771.94</v>
      </c>
      <c r="J69" s="43">
        <f t="shared" si="4"/>
        <v>106410.79999999999</v>
      </c>
    </row>
    <row r="70" spans="1:11" x14ac:dyDescent="0.25">
      <c r="A70" s="185"/>
      <c r="B70" s="188"/>
      <c r="C70" s="54"/>
      <c r="D70" s="41">
        <v>54903.39</v>
      </c>
      <c r="E70" s="42">
        <v>7</v>
      </c>
      <c r="F70" s="26">
        <v>43571</v>
      </c>
      <c r="G70" s="41">
        <v>54903.39</v>
      </c>
      <c r="H70" s="41">
        <v>182.26</v>
      </c>
      <c r="I70" s="41">
        <v>55127.57</v>
      </c>
      <c r="J70" s="43">
        <f t="shared" si="4"/>
        <v>106368.88</v>
      </c>
    </row>
    <row r="71" spans="1:11" x14ac:dyDescent="0.25">
      <c r="A71" s="185"/>
      <c r="B71" s="188"/>
      <c r="C71" s="54"/>
      <c r="D71" s="41">
        <v>54903.39</v>
      </c>
      <c r="E71" s="42">
        <v>8</v>
      </c>
      <c r="F71" s="26">
        <v>43601</v>
      </c>
      <c r="G71" s="41">
        <v>54903.39</v>
      </c>
      <c r="H71" s="41">
        <v>372.28</v>
      </c>
      <c r="I71" s="41">
        <v>55537.59</v>
      </c>
      <c r="J71" s="43">
        <f t="shared" si="4"/>
        <v>106106.96000000002</v>
      </c>
    </row>
    <row r="72" spans="1:11" x14ac:dyDescent="0.25">
      <c r="A72" s="185"/>
      <c r="B72" s="188"/>
      <c r="C72" s="54"/>
      <c r="D72" s="41">
        <v>54903.39</v>
      </c>
      <c r="E72" s="42">
        <v>9</v>
      </c>
      <c r="F72" s="26">
        <v>43630</v>
      </c>
      <c r="G72" s="41">
        <v>54903.39</v>
      </c>
      <c r="H72" s="41">
        <v>300.3</v>
      </c>
      <c r="I72" s="41">
        <v>60122.65</v>
      </c>
      <c r="J72" s="43">
        <f t="shared" si="4"/>
        <v>101188.00000000003</v>
      </c>
    </row>
    <row r="73" spans="1:11" x14ac:dyDescent="0.25">
      <c r="A73" s="185"/>
      <c r="B73" s="188"/>
      <c r="C73" s="54"/>
      <c r="D73" s="41">
        <v>54903.39</v>
      </c>
      <c r="E73" s="42">
        <v>10</v>
      </c>
      <c r="F73" s="26">
        <v>43661</v>
      </c>
      <c r="G73" s="41">
        <v>54903.39</v>
      </c>
      <c r="H73" s="41">
        <v>308.57</v>
      </c>
      <c r="I73" s="41">
        <v>56367.95</v>
      </c>
      <c r="J73" s="43">
        <f t="shared" si="4"/>
        <v>100032.01000000002</v>
      </c>
    </row>
    <row r="74" spans="1:11" x14ac:dyDescent="0.25">
      <c r="A74" s="185"/>
      <c r="B74" s="188"/>
      <c r="C74" s="54"/>
      <c r="D74" s="41">
        <v>54903.39</v>
      </c>
      <c r="E74" s="42">
        <v>11</v>
      </c>
      <c r="F74" s="26">
        <v>43692</v>
      </c>
      <c r="G74" s="41">
        <v>54903.39</v>
      </c>
      <c r="H74" s="41">
        <v>309.77999999999997</v>
      </c>
      <c r="I74" s="41">
        <f>65395.9+2373.67</f>
        <v>67769.570000000007</v>
      </c>
      <c r="J74" s="43">
        <f t="shared" si="4"/>
        <v>87475.610000000015</v>
      </c>
    </row>
    <row r="75" spans="1:11" x14ac:dyDescent="0.25">
      <c r="A75" s="185"/>
      <c r="B75" s="188"/>
      <c r="C75" s="54"/>
      <c r="D75" s="41">
        <v>54903.39</v>
      </c>
      <c r="E75" s="42">
        <v>12</v>
      </c>
      <c r="F75" s="26">
        <v>43721</v>
      </c>
      <c r="G75" s="41">
        <v>54903.39</v>
      </c>
      <c r="H75" s="41">
        <v>165.75</v>
      </c>
      <c r="I75" s="41">
        <v>78193.94</v>
      </c>
      <c r="J75" s="43">
        <f t="shared" si="4"/>
        <v>64350.81</v>
      </c>
    </row>
    <row r="76" spans="1:11" x14ac:dyDescent="0.25">
      <c r="A76" s="185"/>
      <c r="B76" s="188"/>
      <c r="C76" s="61"/>
      <c r="D76" s="44"/>
      <c r="E76" s="45"/>
      <c r="F76" s="46" t="s">
        <v>20</v>
      </c>
      <c r="G76" s="44"/>
      <c r="H76" s="44">
        <v>35.020000000000003</v>
      </c>
      <c r="I76" s="44">
        <v>64385.77</v>
      </c>
      <c r="J76" s="43">
        <f t="shared" si="4"/>
        <v>5.9999999997671694E-2</v>
      </c>
    </row>
    <row r="77" spans="1:11" ht="15.75" thickBot="1" x14ac:dyDescent="0.3">
      <c r="A77" s="186"/>
      <c r="B77" s="189"/>
      <c r="C77" s="55"/>
      <c r="D77" s="47">
        <f>SUM(D67:D75)</f>
        <v>494130.51000000007</v>
      </c>
      <c r="E77" s="48"/>
      <c r="F77" s="48"/>
      <c r="G77" s="47">
        <f>SUM(G67:G75)</f>
        <v>494130.51000000007</v>
      </c>
      <c r="H77" s="47">
        <f>SUM(H67:H76)</f>
        <v>2156.9199999999996</v>
      </c>
      <c r="I77" s="47">
        <f>SUM(I67:I76)</f>
        <v>561406.48</v>
      </c>
      <c r="J77" s="49">
        <f>C67+G77+H77-I77</f>
        <v>6.0000000172294676E-2</v>
      </c>
      <c r="K77" s="1" t="s">
        <v>30</v>
      </c>
    </row>
    <row r="78" spans="1:11" ht="15.75" thickBot="1" x14ac:dyDescent="0.3"/>
    <row r="79" spans="1:11" ht="15.75" thickBot="1" x14ac:dyDescent="0.3">
      <c r="A79" s="184" t="s">
        <v>13</v>
      </c>
      <c r="B79" s="187" t="s">
        <v>29</v>
      </c>
      <c r="C79" s="50"/>
      <c r="D79" s="51">
        <v>10800</v>
      </c>
      <c r="E79" s="52">
        <v>1</v>
      </c>
      <c r="F79" s="20">
        <v>43782</v>
      </c>
      <c r="G79" s="51">
        <v>10800</v>
      </c>
      <c r="H79" s="51">
        <v>14.99</v>
      </c>
      <c r="I79" s="51">
        <v>1025.26</v>
      </c>
      <c r="J79" s="53">
        <f>(C79+G79+H79)-I79</f>
        <v>9789.73</v>
      </c>
    </row>
    <row r="80" spans="1:11" ht="15.75" thickBot="1" x14ac:dyDescent="0.3">
      <c r="A80" s="185"/>
      <c r="B80" s="188"/>
      <c r="C80" s="54"/>
      <c r="D80" s="51">
        <v>10800</v>
      </c>
      <c r="E80" s="42">
        <v>2</v>
      </c>
      <c r="F80" s="26">
        <v>43812</v>
      </c>
      <c r="G80" s="41">
        <v>10800</v>
      </c>
      <c r="H80" s="41">
        <v>16.690000000000001</v>
      </c>
      <c r="I80" s="41">
        <v>12054.74</v>
      </c>
      <c r="J80" s="43">
        <f t="shared" ref="J80:J88" si="5">(J79+G80+H80)-I80</f>
        <v>8551.6799999999985</v>
      </c>
    </row>
    <row r="81" spans="1:11" ht="15.75" thickBot="1" x14ac:dyDescent="0.3">
      <c r="A81" s="185"/>
      <c r="B81" s="188"/>
      <c r="C81" s="54"/>
      <c r="D81" s="51">
        <v>10800</v>
      </c>
      <c r="E81" s="42">
        <v>3</v>
      </c>
      <c r="F81" s="20">
        <v>43843</v>
      </c>
      <c r="G81" s="41"/>
      <c r="H81" s="41"/>
      <c r="I81" s="41"/>
      <c r="J81" s="43">
        <f t="shared" si="5"/>
        <v>8551.6799999999985</v>
      </c>
    </row>
    <row r="82" spans="1:11" ht="15.75" thickBot="1" x14ac:dyDescent="0.3">
      <c r="A82" s="185"/>
      <c r="B82" s="188"/>
      <c r="C82" s="54"/>
      <c r="D82" s="51">
        <v>10800</v>
      </c>
      <c r="E82" s="52">
        <v>4</v>
      </c>
      <c r="F82" s="26">
        <v>43874</v>
      </c>
      <c r="G82" s="41"/>
      <c r="H82" s="41"/>
      <c r="I82" s="41"/>
      <c r="J82" s="43">
        <f t="shared" si="5"/>
        <v>8551.6799999999985</v>
      </c>
    </row>
    <row r="83" spans="1:11" ht="15.75" thickBot="1" x14ac:dyDescent="0.3">
      <c r="A83" s="185"/>
      <c r="B83" s="188"/>
      <c r="C83" s="54"/>
      <c r="D83" s="51">
        <v>10800</v>
      </c>
      <c r="E83" s="42">
        <v>5</v>
      </c>
      <c r="F83" s="20">
        <v>43903</v>
      </c>
      <c r="G83" s="41"/>
      <c r="H83" s="41"/>
      <c r="I83" s="41"/>
      <c r="J83" s="43">
        <f t="shared" si="5"/>
        <v>8551.6799999999985</v>
      </c>
    </row>
    <row r="84" spans="1:11" ht="15.75" thickBot="1" x14ac:dyDescent="0.3">
      <c r="A84" s="185"/>
      <c r="B84" s="188"/>
      <c r="C84" s="54"/>
      <c r="D84" s="51">
        <v>10800</v>
      </c>
      <c r="E84" s="42">
        <v>6</v>
      </c>
      <c r="F84" s="26">
        <v>43934</v>
      </c>
      <c r="G84" s="41"/>
      <c r="H84" s="41"/>
      <c r="I84" s="41"/>
      <c r="J84" s="43">
        <f t="shared" si="5"/>
        <v>8551.6799999999985</v>
      </c>
    </row>
    <row r="85" spans="1:11" ht="15.75" thickBot="1" x14ac:dyDescent="0.3">
      <c r="A85" s="185"/>
      <c r="B85" s="188"/>
      <c r="C85" s="54"/>
      <c r="D85" s="51">
        <v>10800</v>
      </c>
      <c r="E85" s="52">
        <v>7</v>
      </c>
      <c r="F85" s="20">
        <v>43964</v>
      </c>
      <c r="G85" s="41"/>
      <c r="H85" s="41"/>
      <c r="I85" s="41"/>
      <c r="J85" s="43">
        <f t="shared" si="5"/>
        <v>8551.6799999999985</v>
      </c>
    </row>
    <row r="86" spans="1:11" ht="15.75" thickBot="1" x14ac:dyDescent="0.3">
      <c r="A86" s="185"/>
      <c r="B86" s="188"/>
      <c r="C86" s="54"/>
      <c r="D86" s="51">
        <v>10800</v>
      </c>
      <c r="E86" s="42">
        <v>8</v>
      </c>
      <c r="F86" s="26">
        <v>43995</v>
      </c>
      <c r="G86" s="41"/>
      <c r="H86" s="41"/>
      <c r="I86" s="41"/>
      <c r="J86" s="43">
        <f t="shared" si="5"/>
        <v>8551.6799999999985</v>
      </c>
    </row>
    <row r="87" spans="1:11" ht="15.75" thickBot="1" x14ac:dyDescent="0.3">
      <c r="A87" s="185"/>
      <c r="B87" s="188"/>
      <c r="C87" s="54"/>
      <c r="D87" s="51">
        <v>10800</v>
      </c>
      <c r="E87" s="42">
        <v>9</v>
      </c>
      <c r="F87" s="20">
        <v>44025</v>
      </c>
      <c r="G87" s="41"/>
      <c r="H87" s="41"/>
      <c r="I87" s="41"/>
      <c r="J87" s="43">
        <f t="shared" si="5"/>
        <v>8551.6799999999985</v>
      </c>
    </row>
    <row r="88" spans="1:11" x14ac:dyDescent="0.25">
      <c r="A88" s="185"/>
      <c r="B88" s="188"/>
      <c r="C88" s="61"/>
      <c r="D88" s="51">
        <v>10764.88</v>
      </c>
      <c r="E88" s="52">
        <v>10</v>
      </c>
      <c r="F88" s="26">
        <v>44056</v>
      </c>
      <c r="G88" s="44"/>
      <c r="H88" s="44"/>
      <c r="I88" s="44"/>
      <c r="J88" s="43">
        <f t="shared" si="5"/>
        <v>8551.6799999999985</v>
      </c>
    </row>
    <row r="89" spans="1:11" ht="15.75" thickBot="1" x14ac:dyDescent="0.3">
      <c r="A89" s="186"/>
      <c r="B89" s="189"/>
      <c r="C89" s="55"/>
      <c r="D89" s="47">
        <f>SUM(D79:D88)</f>
        <v>107964.88</v>
      </c>
      <c r="E89" s="48"/>
      <c r="F89" s="48"/>
      <c r="G89" s="47">
        <f>SUM(G79:G87)</f>
        <v>21600</v>
      </c>
      <c r="H89" s="47">
        <f>SUM(H79:H88)</f>
        <v>31.68</v>
      </c>
      <c r="I89" s="47">
        <f>SUM(I79:I88)</f>
        <v>13080</v>
      </c>
      <c r="J89" s="49">
        <f>C79+G89+H89-I89</f>
        <v>8551.68</v>
      </c>
      <c r="K89" s="1" t="s">
        <v>30</v>
      </c>
    </row>
    <row r="91" spans="1:11" ht="15.75" thickBot="1" x14ac:dyDescent="0.3"/>
    <row r="92" spans="1:11" x14ac:dyDescent="0.25">
      <c r="A92" s="214" t="s">
        <v>22</v>
      </c>
      <c r="B92" s="193"/>
      <c r="C92" s="58">
        <v>3948.27</v>
      </c>
      <c r="D92" s="57">
        <v>23394.07</v>
      </c>
      <c r="E92" s="59">
        <v>10</v>
      </c>
      <c r="F92" s="60">
        <v>43493</v>
      </c>
      <c r="G92" s="57">
        <v>21695.74</v>
      </c>
      <c r="H92" s="51"/>
      <c r="I92" s="51">
        <v>19754.16</v>
      </c>
      <c r="J92" s="53">
        <f>C92+G92+H92-I92</f>
        <v>5889.8500000000022</v>
      </c>
    </row>
    <row r="93" spans="1:11" x14ac:dyDescent="0.25">
      <c r="A93" s="215"/>
      <c r="B93" s="194"/>
      <c r="C93" s="54"/>
      <c r="D93" s="41">
        <v>23394.07</v>
      </c>
      <c r="E93" s="42">
        <v>11</v>
      </c>
      <c r="F93" s="26">
        <v>43524</v>
      </c>
      <c r="G93" s="41">
        <v>21690.31</v>
      </c>
      <c r="H93" s="41"/>
      <c r="I93" s="41">
        <v>15030.49</v>
      </c>
      <c r="J93" s="43">
        <f t="shared" ref="J93:J101" si="6">J92+G93+H93-I93</f>
        <v>12549.670000000004</v>
      </c>
    </row>
    <row r="94" spans="1:11" x14ac:dyDescent="0.25">
      <c r="A94" s="215"/>
      <c r="B94" s="194"/>
      <c r="C94" s="54"/>
      <c r="D94" s="41">
        <v>23394.07</v>
      </c>
      <c r="E94" s="42">
        <v>12</v>
      </c>
      <c r="F94" s="26">
        <v>43552</v>
      </c>
      <c r="G94" s="41">
        <v>21682.98</v>
      </c>
      <c r="H94" s="41"/>
      <c r="I94" s="41">
        <v>13413.99</v>
      </c>
      <c r="J94" s="43">
        <f t="shared" si="6"/>
        <v>20818.660000000003</v>
      </c>
    </row>
    <row r="95" spans="1:11" x14ac:dyDescent="0.25">
      <c r="A95" s="215"/>
      <c r="B95" s="194"/>
      <c r="C95" s="54"/>
      <c r="D95" s="41">
        <f>24036.06+0.07</f>
        <v>24036.13</v>
      </c>
      <c r="E95" s="42">
        <v>1</v>
      </c>
      <c r="F95" s="26">
        <v>43584</v>
      </c>
      <c r="G95" s="41">
        <v>22312.15</v>
      </c>
      <c r="H95" s="41"/>
      <c r="I95" s="41">
        <v>12268.76</v>
      </c>
      <c r="J95" s="43">
        <f t="shared" si="6"/>
        <v>30862.050000000003</v>
      </c>
    </row>
    <row r="96" spans="1:11" x14ac:dyDescent="0.25">
      <c r="A96" s="215"/>
      <c r="B96" s="194"/>
      <c r="C96" s="54"/>
      <c r="D96" s="41">
        <v>24036.06</v>
      </c>
      <c r="E96" s="42">
        <v>2</v>
      </c>
      <c r="F96" s="26">
        <v>43613</v>
      </c>
      <c r="G96" s="41">
        <v>22302.32</v>
      </c>
      <c r="H96" s="41"/>
      <c r="I96" s="41">
        <v>16919.22</v>
      </c>
      <c r="J96" s="43">
        <f t="shared" si="6"/>
        <v>36245.15</v>
      </c>
    </row>
    <row r="97" spans="1:11" x14ac:dyDescent="0.25">
      <c r="A97" s="215"/>
      <c r="B97" s="194"/>
      <c r="C97" s="54"/>
      <c r="D97" s="41">
        <v>24036.06</v>
      </c>
      <c r="E97" s="42">
        <v>3</v>
      </c>
      <c r="F97" s="26">
        <v>43644</v>
      </c>
      <c r="G97" s="41">
        <v>22300.07</v>
      </c>
      <c r="H97" s="41"/>
      <c r="I97" s="41">
        <v>18487.52</v>
      </c>
      <c r="J97" s="43">
        <f t="shared" si="6"/>
        <v>40057.699999999997</v>
      </c>
    </row>
    <row r="98" spans="1:11" x14ac:dyDescent="0.25">
      <c r="A98" s="215"/>
      <c r="B98" s="194"/>
      <c r="C98" s="54"/>
      <c r="D98" s="41">
        <v>24036.06</v>
      </c>
      <c r="E98" s="42">
        <v>4</v>
      </c>
      <c r="F98" s="26">
        <v>43672</v>
      </c>
      <c r="G98" s="41">
        <v>22299.9</v>
      </c>
      <c r="H98" s="41"/>
      <c r="I98" s="41">
        <v>19324.78</v>
      </c>
      <c r="J98" s="43">
        <f t="shared" si="6"/>
        <v>43032.82</v>
      </c>
    </row>
    <row r="99" spans="1:11" x14ac:dyDescent="0.25">
      <c r="A99" s="215"/>
      <c r="B99" s="194"/>
      <c r="C99" s="54"/>
      <c r="D99" s="41">
        <v>24036.06</v>
      </c>
      <c r="E99" s="42">
        <v>5</v>
      </c>
      <c r="F99" s="26">
        <v>43705</v>
      </c>
      <c r="G99" s="41">
        <v>22296.6</v>
      </c>
      <c r="H99" s="41"/>
      <c r="I99" s="41">
        <v>12246.98</v>
      </c>
      <c r="J99" s="43">
        <f t="shared" si="6"/>
        <v>53082.44</v>
      </c>
    </row>
    <row r="100" spans="1:11" x14ac:dyDescent="0.25">
      <c r="A100" s="215"/>
      <c r="B100" s="194"/>
      <c r="C100" s="54"/>
      <c r="D100" s="41">
        <v>24036.06</v>
      </c>
      <c r="E100" s="42">
        <v>6</v>
      </c>
      <c r="F100" s="26">
        <v>43735</v>
      </c>
      <c r="G100" s="41">
        <v>22294.68</v>
      </c>
      <c r="H100" s="41"/>
      <c r="I100" s="41">
        <v>13251.07</v>
      </c>
      <c r="J100" s="43">
        <f t="shared" si="6"/>
        <v>62126.049999999996</v>
      </c>
    </row>
    <row r="101" spans="1:11" x14ac:dyDescent="0.25">
      <c r="A101" s="215"/>
      <c r="B101" s="194"/>
      <c r="C101" s="54"/>
      <c r="D101" s="41">
        <v>24036.06</v>
      </c>
      <c r="E101" s="42">
        <v>7</v>
      </c>
      <c r="F101" s="26">
        <v>43766</v>
      </c>
      <c r="G101" s="41">
        <v>22294.68</v>
      </c>
      <c r="H101" s="41"/>
      <c r="I101" s="41">
        <v>25498.74</v>
      </c>
      <c r="J101" s="43">
        <f t="shared" si="6"/>
        <v>58921.989999999991</v>
      </c>
    </row>
    <row r="102" spans="1:11" x14ac:dyDescent="0.25">
      <c r="A102" s="215"/>
      <c r="B102" s="194"/>
      <c r="C102" s="54"/>
      <c r="D102" s="41">
        <v>24036.06</v>
      </c>
      <c r="E102" s="42">
        <v>8</v>
      </c>
      <c r="F102" s="26">
        <v>43797</v>
      </c>
      <c r="G102" s="41">
        <v>24036.07</v>
      </c>
      <c r="H102" s="41"/>
      <c r="I102" s="41">
        <v>43425.48</v>
      </c>
      <c r="J102" s="43">
        <f>J101+G102+H102-I102</f>
        <v>39532.579999999994</v>
      </c>
    </row>
    <row r="103" spans="1:11" x14ac:dyDescent="0.25">
      <c r="A103" s="215"/>
      <c r="B103" s="194"/>
      <c r="C103" s="54"/>
      <c r="D103" s="41">
        <v>24036.06</v>
      </c>
      <c r="E103" s="42">
        <v>9</v>
      </c>
      <c r="F103" s="26">
        <v>43819</v>
      </c>
      <c r="G103" s="41">
        <v>24036.07</v>
      </c>
      <c r="H103" s="41"/>
      <c r="I103" s="41">
        <v>33099.440000000002</v>
      </c>
      <c r="J103" s="43">
        <f>J102+G103+H103-I103</f>
        <v>30469.209999999992</v>
      </c>
    </row>
    <row r="104" spans="1:11" x14ac:dyDescent="0.25">
      <c r="A104" s="215"/>
      <c r="B104" s="194"/>
      <c r="C104" s="54"/>
      <c r="D104" s="41">
        <v>24036.06</v>
      </c>
      <c r="E104" s="42">
        <v>10</v>
      </c>
      <c r="F104" s="26">
        <v>43493</v>
      </c>
      <c r="G104" s="41"/>
      <c r="H104" s="41"/>
      <c r="I104" s="41"/>
      <c r="J104" s="43">
        <f>J103+G104+H104-I104</f>
        <v>30469.209999999992</v>
      </c>
    </row>
    <row r="105" spans="1:11" x14ac:dyDescent="0.25">
      <c r="A105" s="215"/>
      <c r="B105" s="194"/>
      <c r="C105" s="54"/>
      <c r="D105" s="41">
        <v>24036.06</v>
      </c>
      <c r="E105" s="42">
        <v>11</v>
      </c>
      <c r="F105" s="26">
        <v>43524</v>
      </c>
      <c r="G105" s="41"/>
      <c r="H105" s="41"/>
      <c r="I105" s="41"/>
      <c r="J105" s="43">
        <f>J104+G105+H105-I105</f>
        <v>30469.209999999992</v>
      </c>
    </row>
    <row r="106" spans="1:11" x14ac:dyDescent="0.25">
      <c r="A106" s="215"/>
      <c r="B106" s="194"/>
      <c r="C106" s="54"/>
      <c r="D106" s="41">
        <v>24036.06</v>
      </c>
      <c r="E106" s="42">
        <v>12</v>
      </c>
      <c r="F106" s="26">
        <v>43551</v>
      </c>
      <c r="G106" s="41"/>
      <c r="H106" s="41"/>
      <c r="I106" s="41"/>
      <c r="J106" s="43">
        <f>J105+G106+H106-I106</f>
        <v>30469.209999999992</v>
      </c>
    </row>
    <row r="107" spans="1:11" ht="15.75" thickBot="1" x14ac:dyDescent="0.3">
      <c r="A107" s="216"/>
      <c r="B107" s="195"/>
      <c r="C107" s="55"/>
      <c r="D107" s="47">
        <f>SUM(D92:D106)</f>
        <v>358615</v>
      </c>
      <c r="E107" s="48"/>
      <c r="F107" s="48"/>
      <c r="G107" s="47">
        <f>SUM(G92:G106)</f>
        <v>269241.57</v>
      </c>
      <c r="H107" s="47">
        <f>SUM(H92:H103)</f>
        <v>0</v>
      </c>
      <c r="I107" s="47">
        <f>SUM(I92:I103)</f>
        <v>242720.63</v>
      </c>
      <c r="J107" s="117">
        <f>C92+G107+H107-I107</f>
        <v>30469.210000000021</v>
      </c>
      <c r="K107" s="1" t="s">
        <v>30</v>
      </c>
    </row>
    <row r="108" spans="1:11" ht="15.75" thickBot="1" x14ac:dyDescent="0.3"/>
    <row r="109" spans="1:11" x14ac:dyDescent="0.25">
      <c r="A109" s="214" t="s">
        <v>23</v>
      </c>
      <c r="B109" s="193"/>
      <c r="C109" s="50"/>
      <c r="D109" s="51">
        <v>14695</v>
      </c>
      <c r="E109" s="52">
        <v>1</v>
      </c>
      <c r="F109" s="20">
        <v>43584</v>
      </c>
      <c r="G109" s="51">
        <v>14695</v>
      </c>
      <c r="H109" s="51">
        <f>53.74+42.2</f>
        <v>95.94</v>
      </c>
      <c r="I109" s="51">
        <v>5731.74</v>
      </c>
      <c r="J109" s="53">
        <f>C109+G109+H109-I109</f>
        <v>9059.2000000000007</v>
      </c>
    </row>
    <row r="110" spans="1:11" x14ac:dyDescent="0.25">
      <c r="A110" s="215"/>
      <c r="B110" s="194"/>
      <c r="C110" s="54"/>
      <c r="D110" s="41">
        <v>17095</v>
      </c>
      <c r="E110" s="42">
        <v>2</v>
      </c>
      <c r="F110" s="26">
        <v>43672</v>
      </c>
      <c r="G110" s="41">
        <v>17095</v>
      </c>
      <c r="H110" s="41">
        <f>28.8+68.26+70.55</f>
        <v>167.61</v>
      </c>
      <c r="I110" s="41">
        <v>9413.41</v>
      </c>
      <c r="J110" s="43">
        <f>J109+G110+H110-I110</f>
        <v>16908.400000000001</v>
      </c>
    </row>
    <row r="111" spans="1:11" x14ac:dyDescent="0.25">
      <c r="A111" s="215"/>
      <c r="B111" s="194"/>
      <c r="C111" s="54"/>
      <c r="D111" s="41">
        <v>13995</v>
      </c>
      <c r="E111" s="42">
        <v>3</v>
      </c>
      <c r="F111" s="26">
        <v>43766</v>
      </c>
      <c r="G111" s="41">
        <v>13995</v>
      </c>
      <c r="H111" s="41">
        <v>185.13</v>
      </c>
      <c r="I111" s="41">
        <v>12183.37</v>
      </c>
      <c r="J111" s="43">
        <f t="shared" ref="J111:J117" si="7">J110+G111+H111-I111</f>
        <v>18905.160000000003</v>
      </c>
    </row>
    <row r="112" spans="1:11" x14ac:dyDescent="0.25">
      <c r="A112" s="215"/>
      <c r="B112" s="194"/>
      <c r="C112" s="54"/>
      <c r="D112" s="41">
        <v>14759</v>
      </c>
      <c r="E112" s="42">
        <v>4</v>
      </c>
      <c r="F112" s="26">
        <v>43858</v>
      </c>
      <c r="G112" s="41"/>
      <c r="H112" s="41"/>
      <c r="I112" s="41"/>
      <c r="J112" s="43">
        <f t="shared" si="7"/>
        <v>18905.160000000003</v>
      </c>
    </row>
    <row r="113" spans="1:11" x14ac:dyDescent="0.25">
      <c r="A113" s="215"/>
      <c r="B113" s="194"/>
      <c r="C113" s="54"/>
      <c r="D113" s="41">
        <v>15585</v>
      </c>
      <c r="E113" s="42">
        <v>5</v>
      </c>
      <c r="F113" s="26">
        <v>43949</v>
      </c>
      <c r="G113" s="41"/>
      <c r="H113" s="41"/>
      <c r="I113" s="41"/>
      <c r="J113" s="43">
        <f t="shared" si="7"/>
        <v>18905.160000000003</v>
      </c>
    </row>
    <row r="114" spans="1:11" x14ac:dyDescent="0.25">
      <c r="A114" s="215"/>
      <c r="B114" s="194"/>
      <c r="C114" s="54"/>
      <c r="D114" s="41">
        <v>17485</v>
      </c>
      <c r="E114" s="42">
        <v>6</v>
      </c>
      <c r="F114" s="26">
        <v>44040</v>
      </c>
      <c r="G114" s="41"/>
      <c r="H114" s="41"/>
      <c r="I114" s="41"/>
      <c r="J114" s="43">
        <f t="shared" si="7"/>
        <v>18905.160000000003</v>
      </c>
    </row>
    <row r="115" spans="1:11" x14ac:dyDescent="0.25">
      <c r="A115" s="215"/>
      <c r="B115" s="194"/>
      <c r="C115" s="54"/>
      <c r="D115" s="41">
        <v>14085</v>
      </c>
      <c r="E115" s="42">
        <v>7</v>
      </c>
      <c r="F115" s="26">
        <v>44132</v>
      </c>
      <c r="G115" s="41"/>
      <c r="H115" s="41"/>
      <c r="I115" s="41"/>
      <c r="J115" s="43">
        <f t="shared" si="7"/>
        <v>18905.160000000003</v>
      </c>
    </row>
    <row r="116" spans="1:11" x14ac:dyDescent="0.25">
      <c r="A116" s="215"/>
      <c r="B116" s="194"/>
      <c r="C116" s="54"/>
      <c r="D116" s="41">
        <v>15042.24</v>
      </c>
      <c r="E116" s="42">
        <v>8</v>
      </c>
      <c r="F116" s="26">
        <v>44224</v>
      </c>
      <c r="G116" s="41"/>
      <c r="H116" s="41"/>
      <c r="I116" s="41"/>
      <c r="J116" s="43">
        <f t="shared" si="7"/>
        <v>18905.160000000003</v>
      </c>
      <c r="K116" s="1" t="s">
        <v>28</v>
      </c>
    </row>
    <row r="117" spans="1:11" x14ac:dyDescent="0.25">
      <c r="A117" s="215"/>
      <c r="B117" s="194"/>
      <c r="C117" s="54"/>
      <c r="D117" s="41"/>
      <c r="E117" s="42"/>
      <c r="F117" s="26"/>
      <c r="G117" s="41"/>
      <c r="H117" s="41"/>
      <c r="I117" s="41"/>
      <c r="J117" s="43">
        <f t="shared" si="7"/>
        <v>18905.160000000003</v>
      </c>
    </row>
    <row r="118" spans="1:11" ht="15.75" thickBot="1" x14ac:dyDescent="0.3">
      <c r="A118" s="216"/>
      <c r="B118" s="195"/>
      <c r="C118" s="55"/>
      <c r="D118" s="47">
        <f>SUM(D109:D117)</f>
        <v>122741.24</v>
      </c>
      <c r="E118" s="48"/>
      <c r="F118" s="48"/>
      <c r="G118" s="47">
        <f>SUM(G109:G117)</f>
        <v>45785</v>
      </c>
      <c r="H118" s="47">
        <f>SUM(H109:H117)</f>
        <v>448.68</v>
      </c>
      <c r="I118" s="47">
        <f>SUM(I109:I117)</f>
        <v>27328.52</v>
      </c>
      <c r="J118" s="117">
        <f>C109+G118+H118-I118</f>
        <v>18905.16</v>
      </c>
      <c r="K118" s="1" t="s">
        <v>30</v>
      </c>
    </row>
    <row r="119" spans="1:11" ht="15.75" thickBot="1" x14ac:dyDescent="0.3"/>
    <row r="120" spans="1:11" x14ac:dyDescent="0.25">
      <c r="A120" s="214" t="s">
        <v>24</v>
      </c>
      <c r="B120" s="193"/>
      <c r="C120" s="50">
        <v>3700</v>
      </c>
      <c r="D120" s="41">
        <v>3700</v>
      </c>
      <c r="E120" s="42">
        <v>10</v>
      </c>
      <c r="F120" s="26">
        <v>43490</v>
      </c>
      <c r="G120" s="41">
        <v>3700</v>
      </c>
      <c r="H120" s="41"/>
      <c r="I120" s="41">
        <v>3700</v>
      </c>
      <c r="J120" s="53">
        <f>C120+G120+H120-I120</f>
        <v>3700</v>
      </c>
    </row>
    <row r="121" spans="1:11" x14ac:dyDescent="0.25">
      <c r="A121" s="215"/>
      <c r="B121" s="194"/>
      <c r="C121" s="54"/>
      <c r="D121" s="41">
        <v>3700</v>
      </c>
      <c r="E121" s="42">
        <v>11</v>
      </c>
      <c r="F121" s="26">
        <v>43521</v>
      </c>
      <c r="G121" s="41">
        <v>3700</v>
      </c>
      <c r="H121" s="41"/>
      <c r="I121" s="41">
        <v>3700</v>
      </c>
      <c r="J121" s="43">
        <f>J120+G121+H121-I121</f>
        <v>3700</v>
      </c>
    </row>
    <row r="122" spans="1:11" x14ac:dyDescent="0.25">
      <c r="A122" s="215"/>
      <c r="B122" s="194"/>
      <c r="C122" s="54"/>
      <c r="D122" s="41">
        <v>3700</v>
      </c>
      <c r="E122" s="42">
        <v>12</v>
      </c>
      <c r="F122" s="26">
        <v>43549</v>
      </c>
      <c r="G122" s="41">
        <v>3700</v>
      </c>
      <c r="H122" s="41"/>
      <c r="I122" s="41">
        <v>3700</v>
      </c>
      <c r="J122" s="43">
        <f t="shared" ref="J122:J134" si="8">J121+G122+H122-I122</f>
        <v>3700</v>
      </c>
    </row>
    <row r="123" spans="1:11" x14ac:dyDescent="0.25">
      <c r="A123" s="215"/>
      <c r="B123" s="194"/>
      <c r="C123" s="54"/>
      <c r="D123" s="41">
        <v>3700</v>
      </c>
      <c r="E123" s="42">
        <v>13</v>
      </c>
      <c r="F123" s="26">
        <v>43580</v>
      </c>
      <c r="G123" s="41">
        <v>3700</v>
      </c>
      <c r="H123" s="41"/>
      <c r="I123" s="41">
        <v>3700</v>
      </c>
      <c r="J123" s="43">
        <f t="shared" si="8"/>
        <v>3700</v>
      </c>
    </row>
    <row r="124" spans="1:11" x14ac:dyDescent="0.25">
      <c r="A124" s="215"/>
      <c r="B124" s="194"/>
      <c r="C124" s="54"/>
      <c r="D124" s="41">
        <v>3700</v>
      </c>
      <c r="E124" s="42">
        <v>14</v>
      </c>
      <c r="F124" s="26">
        <v>43609</v>
      </c>
      <c r="G124" s="41">
        <v>3700</v>
      </c>
      <c r="H124" s="41"/>
      <c r="I124" s="41">
        <v>3700</v>
      </c>
      <c r="J124" s="43">
        <f t="shared" si="8"/>
        <v>3700</v>
      </c>
    </row>
    <row r="125" spans="1:11" x14ac:dyDescent="0.25">
      <c r="A125" s="215"/>
      <c r="B125" s="194"/>
      <c r="C125" s="54"/>
      <c r="D125" s="41">
        <v>3700</v>
      </c>
      <c r="E125" s="42">
        <v>15</v>
      </c>
      <c r="F125" s="26">
        <v>43641</v>
      </c>
      <c r="G125" s="41">
        <v>3700</v>
      </c>
      <c r="H125" s="41"/>
      <c r="I125" s="41">
        <v>3700</v>
      </c>
      <c r="J125" s="43">
        <f t="shared" si="8"/>
        <v>3700</v>
      </c>
    </row>
    <row r="126" spans="1:11" x14ac:dyDescent="0.25">
      <c r="A126" s="215"/>
      <c r="B126" s="194"/>
      <c r="C126" s="54"/>
      <c r="D126" s="41">
        <v>3700</v>
      </c>
      <c r="E126" s="42">
        <v>16</v>
      </c>
      <c r="F126" s="26">
        <v>43671</v>
      </c>
      <c r="G126" s="41">
        <v>3700</v>
      </c>
      <c r="H126" s="41"/>
      <c r="I126" s="41">
        <v>3700</v>
      </c>
      <c r="J126" s="43">
        <f t="shared" si="8"/>
        <v>3700</v>
      </c>
    </row>
    <row r="127" spans="1:11" x14ac:dyDescent="0.25">
      <c r="A127" s="215"/>
      <c r="B127" s="194"/>
      <c r="C127" s="54"/>
      <c r="D127" s="41">
        <v>3700</v>
      </c>
      <c r="E127" s="42">
        <v>17</v>
      </c>
      <c r="F127" s="26">
        <v>43700</v>
      </c>
      <c r="G127" s="41">
        <v>3700</v>
      </c>
      <c r="H127" s="41"/>
      <c r="I127" s="41">
        <v>3700</v>
      </c>
      <c r="J127" s="43">
        <f t="shared" si="8"/>
        <v>3700</v>
      </c>
    </row>
    <row r="128" spans="1:11" x14ac:dyDescent="0.25">
      <c r="A128" s="215"/>
      <c r="B128" s="194"/>
      <c r="C128" s="54"/>
      <c r="D128" s="41">
        <v>3700</v>
      </c>
      <c r="E128" s="42">
        <v>18</v>
      </c>
      <c r="F128" s="26">
        <v>43733</v>
      </c>
      <c r="G128" s="41">
        <v>3700</v>
      </c>
      <c r="H128" s="41"/>
      <c r="I128" s="41">
        <v>3700</v>
      </c>
      <c r="J128" s="43">
        <f t="shared" si="8"/>
        <v>3700</v>
      </c>
    </row>
    <row r="129" spans="1:11" x14ac:dyDescent="0.25">
      <c r="A129" s="215"/>
      <c r="B129" s="194"/>
      <c r="C129" s="54"/>
      <c r="D129" s="41">
        <v>3700</v>
      </c>
      <c r="E129" s="42">
        <v>19</v>
      </c>
      <c r="F129" s="26">
        <v>43763</v>
      </c>
      <c r="G129" s="41">
        <v>3700</v>
      </c>
      <c r="H129" s="41"/>
      <c r="I129" s="41">
        <v>3700</v>
      </c>
      <c r="J129" s="43">
        <f t="shared" si="8"/>
        <v>3700</v>
      </c>
    </row>
    <row r="130" spans="1:11" x14ac:dyDescent="0.25">
      <c r="A130" s="215"/>
      <c r="B130" s="194"/>
      <c r="C130" s="54"/>
      <c r="D130" s="41">
        <v>1850</v>
      </c>
      <c r="E130" s="42">
        <v>20</v>
      </c>
      <c r="F130" s="26">
        <v>43783</v>
      </c>
      <c r="G130" s="41">
        <v>1850</v>
      </c>
      <c r="H130" s="41"/>
      <c r="I130" s="41"/>
      <c r="J130" s="43">
        <f t="shared" si="8"/>
        <v>5550</v>
      </c>
    </row>
    <row r="131" spans="1:11" x14ac:dyDescent="0.25">
      <c r="A131" s="215"/>
      <c r="B131" s="194"/>
      <c r="C131" s="54"/>
      <c r="D131" s="41">
        <v>3700</v>
      </c>
      <c r="E131" s="42">
        <v>21</v>
      </c>
      <c r="F131" s="26">
        <v>43794</v>
      </c>
      <c r="G131" s="41">
        <v>3700</v>
      </c>
      <c r="H131" s="41"/>
      <c r="I131" s="41">
        <v>3700</v>
      </c>
      <c r="J131" s="43">
        <f t="shared" si="8"/>
        <v>5550</v>
      </c>
    </row>
    <row r="132" spans="1:11" x14ac:dyDescent="0.25">
      <c r="A132" s="215"/>
      <c r="B132" s="194"/>
      <c r="C132" s="54"/>
      <c r="D132" s="41">
        <v>1850</v>
      </c>
      <c r="E132" s="42">
        <v>22</v>
      </c>
      <c r="F132" s="26">
        <v>43815</v>
      </c>
      <c r="G132" s="41">
        <v>1850</v>
      </c>
      <c r="H132" s="41"/>
      <c r="I132" s="41"/>
      <c r="J132" s="43">
        <f t="shared" si="8"/>
        <v>7400</v>
      </c>
    </row>
    <row r="133" spans="1:11" x14ac:dyDescent="0.25">
      <c r="A133" s="215"/>
      <c r="B133" s="194"/>
      <c r="C133" s="54"/>
      <c r="D133" s="41">
        <v>3700</v>
      </c>
      <c r="E133" s="42">
        <v>23</v>
      </c>
      <c r="F133" s="26">
        <v>43819</v>
      </c>
      <c r="G133" s="41">
        <v>3700</v>
      </c>
      <c r="H133" s="41"/>
      <c r="I133" s="41">
        <v>7400</v>
      </c>
      <c r="J133" s="43">
        <f t="shared" si="8"/>
        <v>3700</v>
      </c>
    </row>
    <row r="134" spans="1:11" x14ac:dyDescent="0.25">
      <c r="A134" s="215"/>
      <c r="B134" s="194"/>
      <c r="C134" s="54"/>
      <c r="D134" s="41"/>
      <c r="E134" s="42"/>
      <c r="F134" s="26"/>
      <c r="G134" s="41"/>
      <c r="H134" s="41"/>
      <c r="I134" s="41"/>
      <c r="J134" s="43">
        <f t="shared" si="8"/>
        <v>3700</v>
      </c>
    </row>
    <row r="135" spans="1:11" ht="15.75" thickBot="1" x14ac:dyDescent="0.3">
      <c r="A135" s="216"/>
      <c r="B135" s="195"/>
      <c r="C135" s="55"/>
      <c r="D135" s="47">
        <f>SUM(D120:D134)</f>
        <v>48100</v>
      </c>
      <c r="E135" s="48"/>
      <c r="F135" s="48"/>
      <c r="G135" s="47">
        <f>SUM(G120:G134)</f>
        <v>48100</v>
      </c>
      <c r="H135" s="47">
        <f>SUM(H120:H131)</f>
        <v>0</v>
      </c>
      <c r="I135" s="47">
        <f>SUM(I120:I134)</f>
        <v>48100</v>
      </c>
      <c r="J135" s="117">
        <f>C120+G135+H135-I135</f>
        <v>3700</v>
      </c>
      <c r="K135" s="1" t="s">
        <v>30</v>
      </c>
    </row>
    <row r="136" spans="1:11" ht="15.75" thickBot="1" x14ac:dyDescent="0.3"/>
    <row r="137" spans="1:11" x14ac:dyDescent="0.25">
      <c r="A137" s="214" t="s">
        <v>25</v>
      </c>
      <c r="B137" s="193"/>
      <c r="C137" s="50">
        <v>23675.86</v>
      </c>
      <c r="D137" s="51"/>
      <c r="E137" s="52"/>
      <c r="F137" s="20"/>
      <c r="G137" s="51"/>
      <c r="H137" s="51"/>
      <c r="I137" s="51">
        <v>80</v>
      </c>
      <c r="J137" s="53">
        <f>C137+G137+H137-I137</f>
        <v>23595.86</v>
      </c>
    </row>
    <row r="138" spans="1:11" x14ac:dyDescent="0.25">
      <c r="A138" s="215"/>
      <c r="B138" s="194"/>
      <c r="C138" s="54"/>
      <c r="D138" s="41"/>
      <c r="E138" s="42"/>
      <c r="F138" s="26"/>
      <c r="G138" s="41"/>
      <c r="H138" s="41"/>
      <c r="I138" s="41">
        <v>1065.72</v>
      </c>
      <c r="J138" s="43">
        <f>J137+G138+H138-I138</f>
        <v>22530.14</v>
      </c>
    </row>
    <row r="139" spans="1:11" x14ac:dyDescent="0.25">
      <c r="A139" s="215"/>
      <c r="B139" s="194"/>
      <c r="C139" s="54"/>
      <c r="D139" s="41"/>
      <c r="E139" s="42"/>
      <c r="F139" s="26"/>
      <c r="G139" s="41"/>
      <c r="H139" s="41"/>
      <c r="I139" s="41">
        <v>2497.58</v>
      </c>
      <c r="J139" s="43">
        <f t="shared" ref="J139:J145" si="9">J138+G139+H139-I139</f>
        <v>20032.559999999998</v>
      </c>
    </row>
    <row r="140" spans="1:11" x14ac:dyDescent="0.25">
      <c r="A140" s="215"/>
      <c r="B140" s="194"/>
      <c r="C140" s="54"/>
      <c r="D140" s="41"/>
      <c r="E140" s="42"/>
      <c r="F140" s="26"/>
      <c r="G140" s="41"/>
      <c r="H140" s="41"/>
      <c r="I140" s="41">
        <v>1184.5999999999999</v>
      </c>
      <c r="J140" s="43">
        <f t="shared" si="9"/>
        <v>18847.96</v>
      </c>
    </row>
    <row r="141" spans="1:11" x14ac:dyDescent="0.25">
      <c r="A141" s="215"/>
      <c r="B141" s="194"/>
      <c r="C141" s="54"/>
      <c r="D141" s="41"/>
      <c r="E141" s="42"/>
      <c r="F141" s="26"/>
      <c r="G141" s="41"/>
      <c r="H141" s="41"/>
      <c r="I141" s="41">
        <v>1000.3</v>
      </c>
      <c r="J141" s="43">
        <f t="shared" si="9"/>
        <v>17847.66</v>
      </c>
    </row>
    <row r="142" spans="1:11" x14ac:dyDescent="0.25">
      <c r="A142" s="215"/>
      <c r="B142" s="194"/>
      <c r="C142" s="54"/>
      <c r="D142" s="41"/>
      <c r="E142" s="42"/>
      <c r="F142" s="26"/>
      <c r="G142" s="41"/>
      <c r="H142" s="41"/>
      <c r="I142" s="41">
        <v>4388.1000000000004</v>
      </c>
      <c r="J142" s="43">
        <f t="shared" si="9"/>
        <v>13459.56</v>
      </c>
    </row>
    <row r="143" spans="1:11" x14ac:dyDescent="0.25">
      <c r="A143" s="215"/>
      <c r="B143" s="194"/>
      <c r="C143" s="54"/>
      <c r="D143" s="41"/>
      <c r="E143" s="42"/>
      <c r="F143" s="26"/>
      <c r="G143" s="41"/>
      <c r="H143" s="41"/>
      <c r="I143" s="41">
        <v>1904.83</v>
      </c>
      <c r="J143" s="43">
        <f t="shared" si="9"/>
        <v>11554.73</v>
      </c>
    </row>
    <row r="144" spans="1:11" x14ac:dyDescent="0.25">
      <c r="A144" s="215"/>
      <c r="B144" s="194"/>
      <c r="C144" s="54"/>
      <c r="D144" s="41"/>
      <c r="E144" s="42"/>
      <c r="F144" s="26"/>
      <c r="G144" s="41"/>
      <c r="H144" s="41"/>
      <c r="I144" s="41">
        <v>8385.86</v>
      </c>
      <c r="J144" s="43">
        <f t="shared" si="9"/>
        <v>3168.869999999999</v>
      </c>
    </row>
    <row r="145" spans="1:11" x14ac:dyDescent="0.25">
      <c r="A145" s="215"/>
      <c r="B145" s="194"/>
      <c r="C145" s="54"/>
      <c r="D145" s="41"/>
      <c r="E145" s="42"/>
      <c r="F145" s="26"/>
      <c r="G145" s="41"/>
      <c r="H145" s="41"/>
      <c r="I145" s="41">
        <v>3168.87</v>
      </c>
      <c r="J145" s="43">
        <f t="shared" si="9"/>
        <v>0</v>
      </c>
    </row>
    <row r="146" spans="1:11" ht="15.75" thickBot="1" x14ac:dyDescent="0.3">
      <c r="A146" s="216"/>
      <c r="B146" s="195"/>
      <c r="C146" s="55"/>
      <c r="D146" s="47">
        <f>SUM(D137:D145)</f>
        <v>0</v>
      </c>
      <c r="E146" s="48"/>
      <c r="F146" s="48"/>
      <c r="G146" s="47">
        <f>SUM(G137:G145)</f>
        <v>0</v>
      </c>
      <c r="H146" s="47">
        <f>SUM(H137:H145)</f>
        <v>0</v>
      </c>
      <c r="I146" s="47">
        <f>SUM(I137:I145)</f>
        <v>23675.859999999997</v>
      </c>
      <c r="J146" s="117">
        <f>C137+G146+H146-I146</f>
        <v>0</v>
      </c>
      <c r="K146" s="1" t="s">
        <v>30</v>
      </c>
    </row>
    <row r="147" spans="1:11" ht="15.75" thickBot="1" x14ac:dyDescent="0.3"/>
    <row r="148" spans="1:11" x14ac:dyDescent="0.25">
      <c r="A148" s="214" t="s">
        <v>26</v>
      </c>
      <c r="B148" s="193"/>
      <c r="C148" s="50">
        <v>18134.310000000001</v>
      </c>
      <c r="D148" s="51"/>
      <c r="E148" s="52">
        <v>1</v>
      </c>
      <c r="F148" s="20">
        <v>43511</v>
      </c>
      <c r="G148" s="51">
        <v>27000</v>
      </c>
      <c r="H148" s="51"/>
      <c r="I148" s="51">
        <v>3140.58</v>
      </c>
      <c r="J148" s="53">
        <f>C148+G148+H148-I148</f>
        <v>41993.729999999996</v>
      </c>
    </row>
    <row r="149" spans="1:11" x14ac:dyDescent="0.25">
      <c r="A149" s="215"/>
      <c r="B149" s="194"/>
      <c r="C149" s="54"/>
      <c r="D149" s="41"/>
      <c r="E149" s="42">
        <v>2</v>
      </c>
      <c r="F149" s="26"/>
      <c r="G149" s="41"/>
      <c r="H149" s="41"/>
      <c r="I149" s="41">
        <v>3704.82</v>
      </c>
      <c r="J149" s="43">
        <f>J148+G149+H149-I149</f>
        <v>38288.909999999996</v>
      </c>
    </row>
    <row r="150" spans="1:11" x14ac:dyDescent="0.25">
      <c r="A150" s="215"/>
      <c r="B150" s="194"/>
      <c r="C150" s="54"/>
      <c r="D150" s="41"/>
      <c r="E150" s="42">
        <v>3</v>
      </c>
      <c r="F150" s="26"/>
      <c r="G150" s="41"/>
      <c r="H150" s="41"/>
      <c r="I150" s="41">
        <v>4221.1000000000004</v>
      </c>
      <c r="J150" s="43">
        <f t="shared" ref="J150:J155" si="10">J149+G150+H150-I150</f>
        <v>34067.81</v>
      </c>
    </row>
    <row r="151" spans="1:11" x14ac:dyDescent="0.25">
      <c r="A151" s="215"/>
      <c r="B151" s="194"/>
      <c r="C151" s="54"/>
      <c r="D151" s="41"/>
      <c r="E151" s="42">
        <v>4</v>
      </c>
      <c r="F151" s="26"/>
      <c r="G151" s="41"/>
      <c r="H151" s="41"/>
      <c r="I151" s="41">
        <v>6999.39</v>
      </c>
      <c r="J151" s="43">
        <f t="shared" si="10"/>
        <v>27068.42</v>
      </c>
    </row>
    <row r="152" spans="1:11" x14ac:dyDescent="0.25">
      <c r="A152" s="215"/>
      <c r="B152" s="194"/>
      <c r="C152" s="54"/>
      <c r="D152" s="41"/>
      <c r="E152" s="42">
        <v>5</v>
      </c>
      <c r="F152" s="26"/>
      <c r="G152" s="41"/>
      <c r="H152" s="41"/>
      <c r="I152" s="41">
        <v>6959.52</v>
      </c>
      <c r="J152" s="43">
        <f t="shared" si="10"/>
        <v>20108.899999999998</v>
      </c>
    </row>
    <row r="153" spans="1:11" x14ac:dyDescent="0.25">
      <c r="A153" s="215"/>
      <c r="B153" s="194"/>
      <c r="C153" s="54"/>
      <c r="D153" s="41"/>
      <c r="E153" s="42">
        <v>6</v>
      </c>
      <c r="F153" s="26"/>
      <c r="G153" s="41"/>
      <c r="H153" s="41"/>
      <c r="I153" s="41">
        <v>10336.18</v>
      </c>
      <c r="J153" s="43">
        <f t="shared" si="10"/>
        <v>9772.7199999999975</v>
      </c>
    </row>
    <row r="154" spans="1:11" x14ac:dyDescent="0.25">
      <c r="A154" s="215"/>
      <c r="B154" s="194"/>
      <c r="C154" s="54"/>
      <c r="D154" s="41"/>
      <c r="E154" s="42">
        <v>7</v>
      </c>
      <c r="F154" s="26"/>
      <c r="G154" s="41"/>
      <c r="H154" s="41"/>
      <c r="I154" s="41">
        <v>5628.72</v>
      </c>
      <c r="J154" s="43">
        <f t="shared" si="10"/>
        <v>4143.9999999999973</v>
      </c>
    </row>
    <row r="155" spans="1:11" x14ac:dyDescent="0.25">
      <c r="A155" s="215"/>
      <c r="B155" s="194"/>
      <c r="C155" s="54"/>
      <c r="D155" s="41"/>
      <c r="E155" s="42"/>
      <c r="F155" s="26"/>
      <c r="G155" s="41"/>
      <c r="H155" s="41"/>
      <c r="I155" s="41"/>
      <c r="J155" s="43">
        <f t="shared" si="10"/>
        <v>4143.9999999999973</v>
      </c>
      <c r="K155" s="1" t="s">
        <v>27</v>
      </c>
    </row>
    <row r="156" spans="1:11" ht="15.75" thickBot="1" x14ac:dyDescent="0.3">
      <c r="A156" s="216"/>
      <c r="B156" s="195"/>
      <c r="C156" s="55"/>
      <c r="D156" s="47">
        <f>SUM(D148:D155)</f>
        <v>0</v>
      </c>
      <c r="E156" s="48"/>
      <c r="F156" s="48"/>
      <c r="G156" s="47">
        <f>SUM(G148:G155)</f>
        <v>27000</v>
      </c>
      <c r="H156" s="47">
        <f>SUM(H148:H155)</f>
        <v>0</v>
      </c>
      <c r="I156" s="47">
        <f>SUM(I148:I155)</f>
        <v>40990.31</v>
      </c>
      <c r="J156" s="49">
        <f>C148+G156+H156-I156</f>
        <v>4144</v>
      </c>
      <c r="K156" s="1" t="s">
        <v>30</v>
      </c>
    </row>
    <row r="157" spans="1:11" ht="15.75" thickBot="1" x14ac:dyDescent="0.3"/>
    <row r="158" spans="1:11" x14ac:dyDescent="0.25">
      <c r="A158" s="214" t="s">
        <v>33</v>
      </c>
      <c r="B158" s="193"/>
      <c r="C158" s="62">
        <v>1936.33</v>
      </c>
      <c r="D158" s="51">
        <v>173095.51</v>
      </c>
      <c r="E158" s="52"/>
      <c r="F158" s="20"/>
      <c r="G158" s="51">
        <v>173095.51</v>
      </c>
      <c r="H158" s="51">
        <v>4989.1000000000004</v>
      </c>
      <c r="I158" s="51">
        <v>150179.29</v>
      </c>
      <c r="J158" s="53">
        <f>C158+G158+H158-I158</f>
        <v>29841.649999999994</v>
      </c>
    </row>
    <row r="159" spans="1:11" x14ac:dyDescent="0.25">
      <c r="A159" s="215"/>
      <c r="B159" s="194"/>
      <c r="C159" s="63"/>
      <c r="D159" s="41"/>
      <c r="E159" s="42"/>
      <c r="F159" s="26"/>
      <c r="G159" s="41"/>
      <c r="H159" s="41"/>
      <c r="I159" s="41"/>
      <c r="J159" s="43">
        <f>J158+G159+H159-I159</f>
        <v>29841.649999999994</v>
      </c>
    </row>
    <row r="160" spans="1:11" x14ac:dyDescent="0.25">
      <c r="A160" s="215"/>
      <c r="B160" s="194"/>
      <c r="C160" s="63"/>
      <c r="D160" s="41"/>
      <c r="E160" s="42"/>
      <c r="F160" s="26"/>
      <c r="G160" s="41"/>
      <c r="H160" s="41"/>
      <c r="I160" s="41"/>
      <c r="J160" s="43">
        <f t="shared" ref="J160:J165" si="11">J159+G160+H160-I160</f>
        <v>29841.649999999994</v>
      </c>
    </row>
    <row r="161" spans="1:11" x14ac:dyDescent="0.25">
      <c r="A161" s="215"/>
      <c r="B161" s="194"/>
      <c r="C161" s="63"/>
      <c r="D161" s="41"/>
      <c r="E161" s="42"/>
      <c r="F161" s="26"/>
      <c r="G161" s="41"/>
      <c r="H161" s="41"/>
      <c r="I161" s="41"/>
      <c r="J161" s="43">
        <f t="shared" si="11"/>
        <v>29841.649999999994</v>
      </c>
    </row>
    <row r="162" spans="1:11" x14ac:dyDescent="0.25">
      <c r="A162" s="215"/>
      <c r="B162" s="194"/>
      <c r="C162" s="63"/>
      <c r="D162" s="41"/>
      <c r="E162" s="42"/>
      <c r="F162" s="26"/>
      <c r="G162" s="41"/>
      <c r="H162" s="41"/>
      <c r="I162" s="41"/>
      <c r="J162" s="43">
        <f t="shared" si="11"/>
        <v>29841.649999999994</v>
      </c>
    </row>
    <row r="163" spans="1:11" x14ac:dyDescent="0.25">
      <c r="A163" s="215"/>
      <c r="B163" s="194"/>
      <c r="C163" s="63"/>
      <c r="D163" s="41"/>
      <c r="E163" s="42"/>
      <c r="F163" s="26"/>
      <c r="G163" s="41"/>
      <c r="H163" s="41"/>
      <c r="I163" s="41"/>
      <c r="J163" s="43">
        <f t="shared" si="11"/>
        <v>29841.649999999994</v>
      </c>
    </row>
    <row r="164" spans="1:11" x14ac:dyDescent="0.25">
      <c r="A164" s="215"/>
      <c r="B164" s="194"/>
      <c r="C164" s="63"/>
      <c r="D164" s="41"/>
      <c r="E164" s="42"/>
      <c r="F164" s="26"/>
      <c r="G164" s="41"/>
      <c r="H164" s="41"/>
      <c r="I164" s="41"/>
      <c r="J164" s="43">
        <f t="shared" si="11"/>
        <v>29841.649999999994</v>
      </c>
    </row>
    <row r="165" spans="1:11" x14ac:dyDescent="0.25">
      <c r="A165" s="215"/>
      <c r="B165" s="194"/>
      <c r="C165" s="63"/>
      <c r="D165" s="41"/>
      <c r="E165" s="42"/>
      <c r="F165" s="26"/>
      <c r="G165" s="41"/>
      <c r="H165" s="41"/>
      <c r="I165" s="41"/>
      <c r="J165" s="43">
        <f t="shared" si="11"/>
        <v>29841.649999999994</v>
      </c>
    </row>
    <row r="166" spans="1:11" ht="15.75" thickBot="1" x14ac:dyDescent="0.3">
      <c r="A166" s="216"/>
      <c r="B166" s="195"/>
      <c r="C166" s="64"/>
      <c r="D166" s="47">
        <f>SUM(D158:D165)</f>
        <v>173095.51</v>
      </c>
      <c r="E166" s="48"/>
      <c r="F166" s="48"/>
      <c r="G166" s="47">
        <f>SUM(G158:G165)</f>
        <v>173095.51</v>
      </c>
      <c r="H166" s="47">
        <f>SUM(H158:H165)</f>
        <v>4989.1000000000004</v>
      </c>
      <c r="I166" s="47">
        <f>SUM(I158:I165)</f>
        <v>150179.29</v>
      </c>
      <c r="J166" s="49">
        <f>C158+G166+H166-I166</f>
        <v>29841.649999999994</v>
      </c>
      <c r="K166" s="1" t="s">
        <v>30</v>
      </c>
    </row>
    <row r="167" spans="1:11" ht="15.75" thickBot="1" x14ac:dyDescent="0.3"/>
    <row r="168" spans="1:11" x14ac:dyDescent="0.25">
      <c r="A168" s="214" t="s">
        <v>32</v>
      </c>
      <c r="B168" s="193"/>
      <c r="C168" s="62"/>
      <c r="D168" s="51">
        <v>162808.56</v>
      </c>
      <c r="E168" s="52"/>
      <c r="F168" s="20"/>
      <c r="G168" s="51">
        <v>162808.56</v>
      </c>
      <c r="H168" s="51">
        <v>1466.79</v>
      </c>
      <c r="I168" s="51">
        <v>3013.84</v>
      </c>
      <c r="J168" s="53">
        <f>C168+G168+H168-I168</f>
        <v>161261.51</v>
      </c>
    </row>
    <row r="169" spans="1:11" x14ac:dyDescent="0.25">
      <c r="A169" s="215"/>
      <c r="B169" s="194"/>
      <c r="C169" s="63"/>
      <c r="D169" s="41"/>
      <c r="E169" s="42"/>
      <c r="F169" s="26"/>
      <c r="G169" s="41"/>
      <c r="H169" s="41"/>
      <c r="I169" s="41"/>
      <c r="J169" s="43">
        <f>J168+G169+H169-I169</f>
        <v>161261.51</v>
      </c>
    </row>
    <row r="170" spans="1:11" x14ac:dyDescent="0.25">
      <c r="A170" s="215"/>
      <c r="B170" s="194"/>
      <c r="C170" s="63"/>
      <c r="D170" s="41"/>
      <c r="E170" s="42"/>
      <c r="F170" s="26"/>
      <c r="G170" s="41"/>
      <c r="H170" s="41"/>
      <c r="I170" s="41"/>
      <c r="J170" s="43">
        <f t="shared" ref="J170:J175" si="12">J169+G170+H170-I170</f>
        <v>161261.51</v>
      </c>
    </row>
    <row r="171" spans="1:11" x14ac:dyDescent="0.25">
      <c r="A171" s="215"/>
      <c r="B171" s="194"/>
      <c r="C171" s="63"/>
      <c r="D171" s="41"/>
      <c r="E171" s="42"/>
      <c r="F171" s="26"/>
      <c r="G171" s="41"/>
      <c r="H171" s="41"/>
      <c r="I171" s="41"/>
      <c r="J171" s="43">
        <f t="shared" si="12"/>
        <v>161261.51</v>
      </c>
    </row>
    <row r="172" spans="1:11" x14ac:dyDescent="0.25">
      <c r="A172" s="215"/>
      <c r="B172" s="194"/>
      <c r="C172" s="63"/>
      <c r="D172" s="41"/>
      <c r="E172" s="42"/>
      <c r="F172" s="26"/>
      <c r="G172" s="41"/>
      <c r="H172" s="41"/>
      <c r="I172" s="41"/>
      <c r="J172" s="43">
        <f t="shared" si="12"/>
        <v>161261.51</v>
      </c>
    </row>
    <row r="173" spans="1:11" x14ac:dyDescent="0.25">
      <c r="A173" s="215"/>
      <c r="B173" s="194"/>
      <c r="C173" s="63"/>
      <c r="D173" s="41"/>
      <c r="E173" s="42"/>
      <c r="F173" s="26"/>
      <c r="G173" s="41"/>
      <c r="H173" s="41"/>
      <c r="I173" s="41"/>
      <c r="J173" s="43">
        <f t="shared" si="12"/>
        <v>161261.51</v>
      </c>
    </row>
    <row r="174" spans="1:11" x14ac:dyDescent="0.25">
      <c r="A174" s="215"/>
      <c r="B174" s="194"/>
      <c r="C174" s="63"/>
      <c r="D174" s="41"/>
      <c r="E174" s="42"/>
      <c r="F174" s="26"/>
      <c r="G174" s="41"/>
      <c r="H174" s="41"/>
      <c r="I174" s="41"/>
      <c r="J174" s="43">
        <f t="shared" si="12"/>
        <v>161261.51</v>
      </c>
    </row>
    <row r="175" spans="1:11" x14ac:dyDescent="0.25">
      <c r="A175" s="215"/>
      <c r="B175" s="194"/>
      <c r="C175" s="63"/>
      <c r="D175" s="41"/>
      <c r="E175" s="42"/>
      <c r="F175" s="26"/>
      <c r="G175" s="41"/>
      <c r="H175" s="41"/>
      <c r="I175" s="41"/>
      <c r="J175" s="43">
        <f t="shared" si="12"/>
        <v>161261.51</v>
      </c>
    </row>
    <row r="176" spans="1:11" ht="15.75" thickBot="1" x14ac:dyDescent="0.3">
      <c r="A176" s="216"/>
      <c r="B176" s="195"/>
      <c r="C176" s="64"/>
      <c r="D176" s="47">
        <f>SUM(D168:D175)</f>
        <v>162808.56</v>
      </c>
      <c r="E176" s="48"/>
      <c r="F176" s="48"/>
      <c r="G176" s="47">
        <f>SUM(G168:G175)</f>
        <v>162808.56</v>
      </c>
      <c r="H176" s="47">
        <f>SUM(H168:H175)</f>
        <v>1466.79</v>
      </c>
      <c r="I176" s="47">
        <f>SUM(I168:I175)</f>
        <v>3013.84</v>
      </c>
      <c r="J176" s="49">
        <f>C168+G176+H176-I176</f>
        <v>161261.51</v>
      </c>
      <c r="K176" s="1" t="s">
        <v>30</v>
      </c>
    </row>
  </sheetData>
  <mergeCells count="30">
    <mergeCell ref="A158:A166"/>
    <mergeCell ref="B158:B166"/>
    <mergeCell ref="A168:A176"/>
    <mergeCell ref="B168:B176"/>
    <mergeCell ref="A137:A146"/>
    <mergeCell ref="B137:B146"/>
    <mergeCell ref="A148:A156"/>
    <mergeCell ref="B148:B156"/>
    <mergeCell ref="A92:A107"/>
    <mergeCell ref="B92:B107"/>
    <mergeCell ref="A109:A118"/>
    <mergeCell ref="B109:B118"/>
    <mergeCell ref="A120:A135"/>
    <mergeCell ref="B120:B135"/>
    <mergeCell ref="A1:J1"/>
    <mergeCell ref="A4:A8"/>
    <mergeCell ref="A3:J3"/>
    <mergeCell ref="A44:A48"/>
    <mergeCell ref="B44:B48"/>
    <mergeCell ref="B4:B8"/>
    <mergeCell ref="A10:A25"/>
    <mergeCell ref="B10:B25"/>
    <mergeCell ref="A27:A42"/>
    <mergeCell ref="B27:B42"/>
    <mergeCell ref="A79:A89"/>
    <mergeCell ref="B79:B89"/>
    <mergeCell ref="A50:A65"/>
    <mergeCell ref="B50:B65"/>
    <mergeCell ref="A67:A77"/>
    <mergeCell ref="B67:B77"/>
  </mergeCells>
  <printOptions horizontalCentered="1" verticalCentered="1"/>
  <pageMargins left="0.11811023622047245" right="0.11811023622047245" top="0.19685039370078741" bottom="0.19685039370078741" header="0.31496062992125984" footer="0.31496062992125984"/>
  <pageSetup paperSize="9" scale="60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5"/>
  <sheetViews>
    <sheetView workbookViewId="0">
      <selection activeCell="I10" sqref="I10"/>
    </sheetView>
  </sheetViews>
  <sheetFormatPr defaultRowHeight="15" x14ac:dyDescent="0.25"/>
  <cols>
    <col min="1" max="1" width="42.140625" customWidth="1"/>
    <col min="2" max="2" width="13.85546875" style="150" bestFit="1" customWidth="1"/>
    <col min="3" max="5" width="16.42578125" style="153" customWidth="1"/>
    <col min="6" max="6" width="16.140625" style="164" customWidth="1"/>
    <col min="7" max="7" width="21.140625" style="165" customWidth="1"/>
    <col min="8" max="8" width="15.85546875" style="151" customWidth="1"/>
    <col min="9" max="9" width="9.5703125" bestFit="1" customWidth="1"/>
  </cols>
  <sheetData>
    <row r="1" spans="1:9" ht="30" x14ac:dyDescent="0.25">
      <c r="A1" s="145" t="s">
        <v>36</v>
      </c>
      <c r="B1" s="180" t="s">
        <v>54</v>
      </c>
      <c r="C1" s="169" t="s">
        <v>62</v>
      </c>
      <c r="D1" s="169" t="s">
        <v>63</v>
      </c>
      <c r="E1" s="169" t="s">
        <v>64</v>
      </c>
      <c r="F1" s="167" t="s">
        <v>65</v>
      </c>
      <c r="G1" s="162" t="s">
        <v>66</v>
      </c>
      <c r="H1" s="170" t="s">
        <v>67</v>
      </c>
    </row>
    <row r="2" spans="1:9" ht="19.5" customHeight="1" x14ac:dyDescent="0.25">
      <c r="A2" s="146" t="s">
        <v>38</v>
      </c>
      <c r="B2" s="181"/>
      <c r="C2" s="152"/>
      <c r="D2" s="152"/>
      <c r="E2" s="152">
        <v>0</v>
      </c>
      <c r="F2" s="157"/>
      <c r="G2" s="163"/>
      <c r="H2" s="154"/>
    </row>
    <row r="3" spans="1:9" ht="19.5" customHeight="1" x14ac:dyDescent="0.25">
      <c r="A3" s="147" t="s">
        <v>16</v>
      </c>
      <c r="B3" s="182">
        <v>184.49</v>
      </c>
      <c r="C3" s="148">
        <v>385132.95</v>
      </c>
      <c r="D3" s="148">
        <v>1122248.82</v>
      </c>
      <c r="E3" s="148">
        <v>0</v>
      </c>
      <c r="F3" s="157">
        <f>SUM(B3:E3)</f>
        <v>1507566.26</v>
      </c>
      <c r="G3" s="163">
        <v>1503346.48</v>
      </c>
      <c r="H3" s="156">
        <f t="shared" ref="H3:H23" si="0">G3-F3</f>
        <v>-4219.7800000000279</v>
      </c>
    </row>
    <row r="4" spans="1:9" ht="19.5" customHeight="1" x14ac:dyDescent="0.25">
      <c r="A4" s="147" t="s">
        <v>55</v>
      </c>
      <c r="B4" s="182"/>
      <c r="C4" s="148"/>
      <c r="D4" s="148"/>
      <c r="E4" s="148">
        <v>0</v>
      </c>
      <c r="F4" s="157">
        <f t="shared" ref="F4:F24" si="1">SUM(B4:E4)</f>
        <v>0</v>
      </c>
      <c r="G4" s="163"/>
      <c r="H4" s="156">
        <f t="shared" si="0"/>
        <v>0</v>
      </c>
    </row>
    <row r="5" spans="1:9" ht="19.5" customHeight="1" x14ac:dyDescent="0.25">
      <c r="A5" s="147" t="s">
        <v>7</v>
      </c>
      <c r="B5" s="182"/>
      <c r="C5" s="148"/>
      <c r="D5" s="148"/>
      <c r="E5" s="148">
        <v>0</v>
      </c>
      <c r="F5" s="157">
        <f t="shared" si="1"/>
        <v>0</v>
      </c>
      <c r="G5" s="163"/>
      <c r="H5" s="156">
        <f t="shared" si="0"/>
        <v>0</v>
      </c>
    </row>
    <row r="6" spans="1:9" ht="19.5" customHeight="1" x14ac:dyDescent="0.25">
      <c r="A6" s="147" t="s">
        <v>56</v>
      </c>
      <c r="B6" s="182"/>
      <c r="C6" s="148">
        <v>140938.29999999999</v>
      </c>
      <c r="D6" s="148">
        <v>305343</v>
      </c>
      <c r="E6" s="148">
        <v>0</v>
      </c>
      <c r="F6" s="157">
        <f t="shared" si="1"/>
        <v>446281.3</v>
      </c>
      <c r="G6" s="163">
        <v>446563.82</v>
      </c>
      <c r="H6" s="156">
        <f t="shared" si="0"/>
        <v>282.52000000001863</v>
      </c>
      <c r="I6" s="149"/>
    </row>
    <row r="7" spans="1:9" ht="19.5" customHeight="1" x14ac:dyDescent="0.25">
      <c r="A7" s="147" t="s">
        <v>57</v>
      </c>
      <c r="B7" s="182">
        <v>1929.05</v>
      </c>
      <c r="C7" s="148"/>
      <c r="D7" s="148"/>
      <c r="E7" s="148">
        <v>0</v>
      </c>
      <c r="F7" s="157">
        <f t="shared" si="1"/>
        <v>1929.05</v>
      </c>
      <c r="G7" s="163">
        <v>2000</v>
      </c>
      <c r="H7" s="156">
        <f t="shared" si="0"/>
        <v>70.950000000000045</v>
      </c>
    </row>
    <row r="8" spans="1:9" ht="19.5" customHeight="1" x14ac:dyDescent="0.25">
      <c r="A8" s="147"/>
      <c r="B8" s="182"/>
      <c r="C8" s="148"/>
      <c r="D8" s="148"/>
      <c r="E8" s="148">
        <v>0</v>
      </c>
      <c r="F8" s="157">
        <f t="shared" si="1"/>
        <v>0</v>
      </c>
      <c r="G8" s="163"/>
      <c r="H8" s="156">
        <f t="shared" si="0"/>
        <v>0</v>
      </c>
    </row>
    <row r="9" spans="1:9" ht="19.5" customHeight="1" x14ac:dyDescent="0.25">
      <c r="A9" s="147"/>
      <c r="B9" s="182"/>
      <c r="C9" s="148"/>
      <c r="D9" s="148"/>
      <c r="E9" s="148">
        <v>0</v>
      </c>
      <c r="F9" s="157">
        <f t="shared" si="1"/>
        <v>0</v>
      </c>
      <c r="G9" s="163"/>
      <c r="H9" s="156">
        <f t="shared" si="0"/>
        <v>0</v>
      </c>
    </row>
    <row r="10" spans="1:9" ht="19.5" customHeight="1" x14ac:dyDescent="0.25">
      <c r="A10" s="146" t="s">
        <v>44</v>
      </c>
      <c r="B10" s="181"/>
      <c r="C10" s="152"/>
      <c r="D10" s="152"/>
      <c r="E10" s="152">
        <v>0</v>
      </c>
      <c r="F10" s="157">
        <f t="shared" si="1"/>
        <v>0</v>
      </c>
      <c r="G10" s="163"/>
      <c r="H10" s="156">
        <f t="shared" si="0"/>
        <v>0</v>
      </c>
    </row>
    <row r="11" spans="1:9" ht="19.5" customHeight="1" x14ac:dyDescent="0.25">
      <c r="A11" s="147" t="s">
        <v>59</v>
      </c>
      <c r="B11" s="150">
        <v>0</v>
      </c>
      <c r="C11" s="148">
        <v>129659.4</v>
      </c>
      <c r="D11" s="148">
        <v>306870.27</v>
      </c>
      <c r="E11" s="148">
        <v>0</v>
      </c>
      <c r="F11" s="157">
        <f t="shared" si="1"/>
        <v>436529.67000000004</v>
      </c>
      <c r="G11" s="163">
        <v>485299.13</v>
      </c>
      <c r="H11" s="156">
        <f t="shared" si="0"/>
        <v>48769.459999999963</v>
      </c>
    </row>
    <row r="12" spans="1:9" ht="19.5" customHeight="1" x14ac:dyDescent="0.25">
      <c r="A12" s="147" t="s">
        <v>45</v>
      </c>
      <c r="B12" s="182">
        <v>25.33</v>
      </c>
      <c r="C12" s="148">
        <v>0</v>
      </c>
      <c r="D12" s="148"/>
      <c r="E12" s="148">
        <v>0</v>
      </c>
      <c r="F12" s="157">
        <f t="shared" si="1"/>
        <v>25.33</v>
      </c>
      <c r="G12" s="163"/>
      <c r="H12" s="156">
        <f t="shared" si="0"/>
        <v>-25.33</v>
      </c>
    </row>
    <row r="13" spans="1:9" ht="19.5" customHeight="1" x14ac:dyDescent="0.25">
      <c r="A13" s="147" t="s">
        <v>80</v>
      </c>
      <c r="B13" s="182">
        <v>0</v>
      </c>
      <c r="C13" s="148">
        <v>50670.8</v>
      </c>
      <c r="D13" s="148"/>
      <c r="E13" s="148"/>
      <c r="F13" s="157">
        <f t="shared" si="1"/>
        <v>50670.8</v>
      </c>
      <c r="G13" s="163"/>
      <c r="H13" s="156">
        <f t="shared" si="0"/>
        <v>-50670.8</v>
      </c>
    </row>
    <row r="14" spans="1:9" ht="19.5" customHeight="1" x14ac:dyDescent="0.25">
      <c r="A14" s="147" t="s">
        <v>81</v>
      </c>
      <c r="B14" s="182">
        <v>0</v>
      </c>
      <c r="C14" s="148">
        <v>11581.14</v>
      </c>
      <c r="D14" s="148"/>
      <c r="E14" s="148">
        <v>0</v>
      </c>
      <c r="F14" s="157">
        <f t="shared" ref="F14" si="2">SUM(B14:E14)</f>
        <v>11581.14</v>
      </c>
      <c r="G14" s="163"/>
      <c r="H14" s="156">
        <f t="shared" ref="H14" si="3">G14-F14</f>
        <v>-11581.14</v>
      </c>
    </row>
    <row r="15" spans="1:9" ht="19.5" customHeight="1" x14ac:dyDescent="0.25">
      <c r="A15" t="s">
        <v>46</v>
      </c>
      <c r="B15" s="182">
        <v>0</v>
      </c>
      <c r="C15" s="148">
        <v>24558.6</v>
      </c>
      <c r="D15" s="148"/>
      <c r="E15" s="148">
        <v>0</v>
      </c>
      <c r="F15" s="157">
        <f t="shared" si="1"/>
        <v>24558.6</v>
      </c>
      <c r="G15" s="163">
        <v>22144.31</v>
      </c>
      <c r="H15" s="156">
        <f t="shared" si="0"/>
        <v>-2414.2899999999972</v>
      </c>
    </row>
    <row r="16" spans="1:9" ht="19.5" customHeight="1" x14ac:dyDescent="0.25">
      <c r="A16" s="147" t="s">
        <v>60</v>
      </c>
      <c r="B16" s="182">
        <v>0</v>
      </c>
      <c r="C16" s="148">
        <v>13403.08</v>
      </c>
      <c r="D16" s="148"/>
      <c r="E16" s="148">
        <v>0</v>
      </c>
      <c r="F16" s="157">
        <f t="shared" si="1"/>
        <v>13403.08</v>
      </c>
      <c r="G16" s="163">
        <v>12883.25</v>
      </c>
      <c r="H16" s="156">
        <f t="shared" si="0"/>
        <v>-519.82999999999993</v>
      </c>
    </row>
    <row r="17" spans="1:8" ht="19.5" customHeight="1" x14ac:dyDescent="0.25">
      <c r="A17" s="147" t="s">
        <v>78</v>
      </c>
      <c r="B17" s="182">
        <v>0</v>
      </c>
      <c r="C17" s="148">
        <v>0</v>
      </c>
      <c r="D17" s="148"/>
      <c r="E17" s="148">
        <v>0</v>
      </c>
      <c r="F17" s="157">
        <f t="shared" si="1"/>
        <v>0</v>
      </c>
      <c r="G17" s="163"/>
      <c r="H17" s="156">
        <f t="shared" si="0"/>
        <v>0</v>
      </c>
    </row>
    <row r="18" spans="1:8" ht="19.5" customHeight="1" x14ac:dyDescent="0.25">
      <c r="A18" s="147" t="s">
        <v>70</v>
      </c>
      <c r="B18" s="182">
        <v>0</v>
      </c>
      <c r="C18" s="148">
        <v>12994.99</v>
      </c>
      <c r="D18" s="148"/>
      <c r="E18" s="148">
        <v>0</v>
      </c>
      <c r="F18" s="157">
        <f t="shared" si="1"/>
        <v>12994.99</v>
      </c>
      <c r="G18" s="163"/>
      <c r="H18" s="156">
        <f t="shared" si="0"/>
        <v>-12994.99</v>
      </c>
    </row>
    <row r="19" spans="1:8" ht="19.5" customHeight="1" x14ac:dyDescent="0.25">
      <c r="A19" s="147" t="s">
        <v>79</v>
      </c>
      <c r="B19" s="182">
        <v>0</v>
      </c>
      <c r="C19" s="148">
        <v>10644.66</v>
      </c>
      <c r="D19" s="148"/>
      <c r="E19" s="148">
        <v>0</v>
      </c>
      <c r="F19" s="157">
        <f t="shared" si="1"/>
        <v>10644.66</v>
      </c>
      <c r="G19" s="163">
        <v>10738.6</v>
      </c>
      <c r="H19" s="156">
        <f t="shared" si="0"/>
        <v>93.940000000000509</v>
      </c>
    </row>
    <row r="20" spans="1:8" ht="19.5" customHeight="1" x14ac:dyDescent="0.25">
      <c r="A20" s="147" t="s">
        <v>82</v>
      </c>
      <c r="B20" s="182">
        <v>0</v>
      </c>
      <c r="C20" s="148">
        <v>0</v>
      </c>
      <c r="D20" s="148"/>
      <c r="E20" s="148">
        <v>0</v>
      </c>
      <c r="F20" s="157">
        <f t="shared" si="1"/>
        <v>0</v>
      </c>
      <c r="G20" s="163">
        <v>11611.78</v>
      </c>
      <c r="H20" s="156">
        <f t="shared" si="0"/>
        <v>11611.78</v>
      </c>
    </row>
    <row r="21" spans="1:8" ht="19.5" customHeight="1" x14ac:dyDescent="0.25">
      <c r="A21" s="146" t="s">
        <v>47</v>
      </c>
      <c r="B21" s="181"/>
      <c r="C21" s="148"/>
      <c r="D21" s="148"/>
      <c r="E21" s="148">
        <v>0</v>
      </c>
      <c r="F21" s="157">
        <f t="shared" si="1"/>
        <v>0</v>
      </c>
      <c r="G21" s="163"/>
      <c r="H21" s="156">
        <f t="shared" si="0"/>
        <v>0</v>
      </c>
    </row>
    <row r="22" spans="1:8" ht="24.75" customHeight="1" x14ac:dyDescent="0.25">
      <c r="A22" s="147" t="s">
        <v>58</v>
      </c>
      <c r="B22" s="182"/>
      <c r="C22" s="148"/>
      <c r="D22" s="148"/>
      <c r="E22" s="148">
        <v>0</v>
      </c>
      <c r="F22" s="157">
        <f t="shared" si="1"/>
        <v>0</v>
      </c>
      <c r="G22" s="163"/>
      <c r="H22" s="156">
        <f t="shared" si="0"/>
        <v>0</v>
      </c>
    </row>
    <row r="23" spans="1:8" ht="19.5" customHeight="1" x14ac:dyDescent="0.25">
      <c r="A23" s="147" t="s">
        <v>61</v>
      </c>
      <c r="B23" s="182"/>
      <c r="C23" s="148"/>
      <c r="D23" s="148"/>
      <c r="E23" s="148">
        <v>0</v>
      </c>
      <c r="F23" s="157">
        <f t="shared" si="1"/>
        <v>0</v>
      </c>
      <c r="G23" s="163"/>
      <c r="H23" s="156">
        <f t="shared" si="0"/>
        <v>0</v>
      </c>
    </row>
    <row r="24" spans="1:8" ht="19.5" customHeight="1" x14ac:dyDescent="0.25">
      <c r="A24" s="147"/>
      <c r="B24" s="182"/>
      <c r="C24" s="148"/>
      <c r="D24" s="148"/>
      <c r="E24" s="148">
        <v>0</v>
      </c>
      <c r="F24" s="157">
        <f t="shared" si="1"/>
        <v>0</v>
      </c>
      <c r="G24" s="163"/>
      <c r="H24" s="155"/>
    </row>
    <row r="25" spans="1:8" x14ac:dyDescent="0.25">
      <c r="A25" s="146" t="s">
        <v>48</v>
      </c>
      <c r="B25" s="152">
        <f>SUM(B2:B24)</f>
        <v>2138.87</v>
      </c>
      <c r="C25" s="152">
        <f>SUM(C2:C24)</f>
        <v>779583.92</v>
      </c>
      <c r="D25" s="152">
        <f>SUM(D2:D24)</f>
        <v>1734462.09</v>
      </c>
      <c r="E25" s="152"/>
      <c r="F25" s="157">
        <f>SUM(F3:F24)+E25</f>
        <v>2516184.8800000008</v>
      </c>
      <c r="G25" s="163">
        <f>SUM(G3:G24)</f>
        <v>2494587.37</v>
      </c>
      <c r="H25" s="163">
        <f>SUM(H3:H24)</f>
        <v>-21597.510000000046</v>
      </c>
    </row>
  </sheetData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25"/>
  <sheetViews>
    <sheetView tabSelected="1" topLeftCell="A16" workbookViewId="0">
      <selection activeCell="G25" sqref="G25"/>
    </sheetView>
  </sheetViews>
  <sheetFormatPr defaultRowHeight="15" x14ac:dyDescent="0.25"/>
  <cols>
    <col min="1" max="1" width="42.140625" customWidth="1"/>
    <col min="2" max="2" width="21.7109375" style="179" customWidth="1"/>
    <col min="3" max="3" width="16.42578125" style="153" customWidth="1"/>
    <col min="4" max="4" width="16.140625" style="164" customWidth="1"/>
    <col min="5" max="6" width="14.7109375" style="165" customWidth="1"/>
    <col min="7" max="7" width="18" style="166" customWidth="1"/>
    <col min="8" max="8" width="19.28515625" style="175" customWidth="1"/>
    <col min="9" max="9" width="117.7109375" bestFit="1" customWidth="1"/>
  </cols>
  <sheetData>
    <row r="1" spans="1:9" ht="35.25" x14ac:dyDescent="0.25">
      <c r="A1" s="145" t="s">
        <v>36</v>
      </c>
      <c r="B1" s="176" t="s">
        <v>52</v>
      </c>
      <c r="C1" s="169" t="s">
        <v>53</v>
      </c>
      <c r="D1" s="167" t="s">
        <v>50</v>
      </c>
      <c r="E1" s="162" t="s">
        <v>76</v>
      </c>
      <c r="F1" s="162" t="s">
        <v>49</v>
      </c>
      <c r="G1" s="168" t="s">
        <v>37</v>
      </c>
      <c r="H1" s="154" t="s">
        <v>51</v>
      </c>
    </row>
    <row r="2" spans="1:9" ht="19.5" customHeight="1" x14ac:dyDescent="0.25">
      <c r="A2" s="146" t="s">
        <v>38</v>
      </c>
      <c r="B2" s="177"/>
      <c r="C2" s="152"/>
      <c r="D2" s="157"/>
      <c r="E2" s="163"/>
      <c r="F2" s="163"/>
      <c r="G2" s="158"/>
      <c r="H2" s="173"/>
    </row>
    <row r="3" spans="1:9" ht="19.5" customHeight="1" x14ac:dyDescent="0.25">
      <c r="A3" s="147" t="s">
        <v>39</v>
      </c>
      <c r="B3" s="178">
        <v>893094.03</v>
      </c>
      <c r="C3" s="148">
        <v>3816995.2</v>
      </c>
      <c r="D3" s="157">
        <v>-3612621.34</v>
      </c>
      <c r="E3" s="163">
        <v>-235.77</v>
      </c>
      <c r="F3" s="163">
        <f t="shared" ref="F3:F24" si="0">SUM(B3:E3)</f>
        <v>1097232.1200000006</v>
      </c>
      <c r="G3" s="159">
        <v>3612621.34</v>
      </c>
      <c r="H3" s="174">
        <f t="shared" ref="H3:H25" si="1">G3+D3</f>
        <v>0</v>
      </c>
      <c r="I3" t="s">
        <v>77</v>
      </c>
    </row>
    <row r="4" spans="1:9" ht="19.5" customHeight="1" x14ac:dyDescent="0.25">
      <c r="A4" s="147" t="s">
        <v>40</v>
      </c>
      <c r="B4" s="178">
        <v>218958.81</v>
      </c>
      <c r="C4" s="148">
        <v>1221372</v>
      </c>
      <c r="D4" s="157">
        <v>-993766.99</v>
      </c>
      <c r="E4" s="163"/>
      <c r="F4" s="163">
        <f t="shared" si="0"/>
        <v>446563.82000000007</v>
      </c>
      <c r="G4" s="159">
        <v>993766.99</v>
      </c>
      <c r="H4" s="174">
        <f t="shared" si="1"/>
        <v>0</v>
      </c>
      <c r="I4" t="s">
        <v>74</v>
      </c>
    </row>
    <row r="5" spans="1:9" ht="19.5" customHeight="1" x14ac:dyDescent="0.25">
      <c r="A5" s="147" t="s">
        <v>41</v>
      </c>
      <c r="B5" s="178">
        <v>66756.05</v>
      </c>
      <c r="C5" s="148">
        <v>261000</v>
      </c>
      <c r="D5" s="157">
        <v>-192162.61</v>
      </c>
      <c r="E5" s="163">
        <v>0</v>
      </c>
      <c r="F5" s="163">
        <f t="shared" si="0"/>
        <v>135593.44</v>
      </c>
      <c r="G5" s="160">
        <v>192162.61</v>
      </c>
      <c r="H5" s="174">
        <f t="shared" si="1"/>
        <v>0</v>
      </c>
    </row>
    <row r="6" spans="1:9" ht="19.5" customHeight="1" x14ac:dyDescent="0.25">
      <c r="A6" s="147" t="s">
        <v>42</v>
      </c>
      <c r="B6" s="178">
        <v>104176.12</v>
      </c>
      <c r="C6" s="148">
        <v>411000</v>
      </c>
      <c r="D6" s="157">
        <v>-269197.28999999998</v>
      </c>
      <c r="E6" s="163">
        <v>0</v>
      </c>
      <c r="F6" s="163">
        <f t="shared" si="0"/>
        <v>245978.83000000002</v>
      </c>
      <c r="G6" s="160">
        <v>269197.28999999998</v>
      </c>
      <c r="H6" s="174">
        <f t="shared" si="1"/>
        <v>0</v>
      </c>
    </row>
    <row r="7" spans="1:9" ht="19.5" customHeight="1" x14ac:dyDescent="0.25">
      <c r="A7" s="147" t="s">
        <v>43</v>
      </c>
      <c r="B7" s="178">
        <v>4519.55</v>
      </c>
      <c r="C7" s="148">
        <v>2000</v>
      </c>
      <c r="D7" s="157">
        <v>-3058.34</v>
      </c>
      <c r="E7" s="163">
        <v>-1461.21</v>
      </c>
      <c r="F7" s="163">
        <f t="shared" si="0"/>
        <v>2000</v>
      </c>
      <c r="G7" s="159">
        <v>3058.34</v>
      </c>
      <c r="H7" s="174">
        <f t="shared" si="1"/>
        <v>0</v>
      </c>
      <c r="I7" s="149"/>
    </row>
    <row r="8" spans="1:9" ht="19.5" customHeight="1" x14ac:dyDescent="0.25">
      <c r="A8" s="147" t="s">
        <v>7</v>
      </c>
      <c r="B8" s="178">
        <v>0</v>
      </c>
      <c r="C8" s="148"/>
      <c r="D8" s="157"/>
      <c r="E8" s="163"/>
      <c r="F8" s="163">
        <f t="shared" si="0"/>
        <v>0</v>
      </c>
      <c r="G8" s="159"/>
      <c r="H8" s="174">
        <f t="shared" si="1"/>
        <v>0</v>
      </c>
    </row>
    <row r="9" spans="1:9" ht="19.5" customHeight="1" x14ac:dyDescent="0.25">
      <c r="A9" s="147"/>
      <c r="B9" s="178"/>
      <c r="C9" s="148"/>
      <c r="D9" s="157"/>
      <c r="E9" s="163"/>
      <c r="F9" s="163">
        <f t="shared" si="0"/>
        <v>0</v>
      </c>
      <c r="G9" s="161"/>
      <c r="H9" s="174">
        <f t="shared" si="1"/>
        <v>0</v>
      </c>
    </row>
    <row r="10" spans="1:9" ht="19.5" customHeight="1" x14ac:dyDescent="0.25">
      <c r="A10" s="146" t="s">
        <v>44</v>
      </c>
      <c r="B10" s="177"/>
      <c r="C10" s="152"/>
      <c r="D10" s="157"/>
      <c r="E10" s="163"/>
      <c r="F10" s="163">
        <f t="shared" si="0"/>
        <v>0</v>
      </c>
      <c r="G10" s="158"/>
      <c r="H10" s="174">
        <f t="shared" si="1"/>
        <v>0</v>
      </c>
    </row>
    <row r="11" spans="1:9" ht="19.5" customHeight="1" x14ac:dyDescent="0.25">
      <c r="C11" s="148"/>
      <c r="D11" s="157"/>
      <c r="E11" s="163"/>
      <c r="F11" s="163">
        <f t="shared" si="0"/>
        <v>0</v>
      </c>
      <c r="G11" s="159"/>
      <c r="H11" s="174">
        <f t="shared" si="1"/>
        <v>0</v>
      </c>
    </row>
    <row r="12" spans="1:9" ht="19.5" customHeight="1" x14ac:dyDescent="0.25">
      <c r="A12" s="147" t="s">
        <v>75</v>
      </c>
      <c r="B12" s="178">
        <v>417821.08</v>
      </c>
      <c r="C12" s="148">
        <v>1072763.98</v>
      </c>
      <c r="D12" s="157">
        <v>-984985.11</v>
      </c>
      <c r="E12" s="163"/>
      <c r="F12" s="163">
        <f t="shared" si="0"/>
        <v>505599.95000000007</v>
      </c>
      <c r="G12" s="159">
        <v>984985.11</v>
      </c>
      <c r="H12" s="174">
        <f t="shared" si="1"/>
        <v>0</v>
      </c>
    </row>
    <row r="13" spans="1:9" ht="19.5" customHeight="1" x14ac:dyDescent="0.25">
      <c r="A13" s="147" t="s">
        <v>68</v>
      </c>
      <c r="B13" s="178">
        <v>0</v>
      </c>
      <c r="C13" s="148">
        <v>4544.43</v>
      </c>
      <c r="D13" s="157">
        <v>-4544.43</v>
      </c>
      <c r="E13" s="163"/>
      <c r="F13" s="163">
        <f t="shared" si="0"/>
        <v>0</v>
      </c>
      <c r="G13" s="160">
        <v>4544.43</v>
      </c>
      <c r="H13" s="174">
        <f t="shared" si="1"/>
        <v>0</v>
      </c>
    </row>
    <row r="14" spans="1:9" ht="19.5" customHeight="1" x14ac:dyDescent="0.25">
      <c r="A14" s="147" t="s">
        <v>46</v>
      </c>
      <c r="B14" s="178">
        <v>0</v>
      </c>
      <c r="C14" s="148">
        <v>50000</v>
      </c>
      <c r="D14" s="157">
        <v>-27855.69</v>
      </c>
      <c r="E14" s="163"/>
      <c r="F14" s="163">
        <f t="shared" si="0"/>
        <v>22144.31</v>
      </c>
      <c r="G14" s="160">
        <v>27855.69</v>
      </c>
      <c r="H14" s="174">
        <f t="shared" si="1"/>
        <v>0</v>
      </c>
    </row>
    <row r="15" spans="1:9" ht="19.5" customHeight="1" x14ac:dyDescent="0.25">
      <c r="A15" s="147" t="s">
        <v>69</v>
      </c>
      <c r="B15" s="178">
        <v>0</v>
      </c>
      <c r="C15" s="148">
        <v>165390</v>
      </c>
      <c r="D15" s="157">
        <v>-152506.75</v>
      </c>
      <c r="E15" s="163"/>
      <c r="F15" s="163">
        <f t="shared" si="0"/>
        <v>12883.25</v>
      </c>
      <c r="G15" s="160">
        <v>152506.75</v>
      </c>
      <c r="H15" s="174">
        <f t="shared" si="1"/>
        <v>0</v>
      </c>
    </row>
    <row r="16" spans="1:9" ht="19.5" customHeight="1" x14ac:dyDescent="0.25">
      <c r="A16" s="147" t="s">
        <v>70</v>
      </c>
      <c r="B16" s="178">
        <v>15000</v>
      </c>
      <c r="C16" s="171"/>
      <c r="D16" s="157">
        <v>-15000</v>
      </c>
      <c r="E16" s="172"/>
      <c r="F16" s="163">
        <f t="shared" si="0"/>
        <v>0</v>
      </c>
      <c r="G16" s="160">
        <v>15000</v>
      </c>
      <c r="H16" s="174">
        <f t="shared" si="1"/>
        <v>0</v>
      </c>
    </row>
    <row r="17" spans="1:9" s="183" customFormat="1" ht="19.5" customHeight="1" x14ac:dyDescent="0.25">
      <c r="A17" s="147" t="s">
        <v>71</v>
      </c>
      <c r="B17" s="178">
        <v>0</v>
      </c>
      <c r="C17" s="148">
        <v>65845.89</v>
      </c>
      <c r="D17" s="157">
        <v>-55107.29</v>
      </c>
      <c r="E17" s="172"/>
      <c r="F17" s="163">
        <f t="shared" si="0"/>
        <v>10738.599999999999</v>
      </c>
      <c r="G17" s="160">
        <v>55107.29</v>
      </c>
      <c r="H17" s="174">
        <f t="shared" si="1"/>
        <v>0</v>
      </c>
    </row>
    <row r="18" spans="1:9" ht="19.5" customHeight="1" x14ac:dyDescent="0.25">
      <c r="A18" s="147" t="s">
        <v>72</v>
      </c>
      <c r="B18" s="178">
        <v>0</v>
      </c>
      <c r="C18" s="148">
        <v>21257.200000000001</v>
      </c>
      <c r="D18" s="157">
        <v>-9645.42</v>
      </c>
      <c r="E18" s="163"/>
      <c r="F18" s="163">
        <f t="shared" si="0"/>
        <v>11611.78</v>
      </c>
      <c r="G18" s="160">
        <v>9645.42</v>
      </c>
      <c r="H18" s="174">
        <f t="shared" si="1"/>
        <v>0</v>
      </c>
    </row>
    <row r="19" spans="1:9" ht="19.5" customHeight="1" x14ac:dyDescent="0.25">
      <c r="A19" s="147"/>
      <c r="B19" s="178"/>
      <c r="C19" s="148"/>
      <c r="D19" s="157"/>
      <c r="E19" s="163"/>
      <c r="F19" s="163">
        <f t="shared" si="0"/>
        <v>0</v>
      </c>
      <c r="G19" s="161"/>
      <c r="H19" s="174">
        <f t="shared" si="1"/>
        <v>0</v>
      </c>
    </row>
    <row r="20" spans="1:9" ht="19.5" customHeight="1" x14ac:dyDescent="0.25">
      <c r="A20" s="146" t="s">
        <v>47</v>
      </c>
      <c r="B20" s="177"/>
      <c r="C20" s="148"/>
      <c r="D20" s="157"/>
      <c r="E20" s="163"/>
      <c r="F20" s="163">
        <f t="shared" si="0"/>
        <v>0</v>
      </c>
      <c r="G20" s="161"/>
      <c r="H20" s="174">
        <f t="shared" si="1"/>
        <v>0</v>
      </c>
    </row>
    <row r="21" spans="1:9" ht="24.75" customHeight="1" x14ac:dyDescent="0.25">
      <c r="A21" s="147"/>
      <c r="B21" s="178"/>
      <c r="C21" s="148"/>
      <c r="D21" s="157"/>
      <c r="E21" s="163"/>
      <c r="F21" s="163">
        <f t="shared" si="0"/>
        <v>0</v>
      </c>
      <c r="G21" s="160"/>
      <c r="H21" s="174">
        <f t="shared" si="1"/>
        <v>0</v>
      </c>
    </row>
    <row r="22" spans="1:9" ht="24.75" customHeight="1" x14ac:dyDescent="0.25">
      <c r="A22" s="147" t="s">
        <v>73</v>
      </c>
      <c r="B22" s="178">
        <v>890.11</v>
      </c>
      <c r="C22" s="148">
        <v>481.86</v>
      </c>
      <c r="D22" s="157">
        <v>-837.84</v>
      </c>
      <c r="E22" s="163"/>
      <c r="F22" s="163">
        <f t="shared" si="0"/>
        <v>534.13</v>
      </c>
      <c r="G22" s="160">
        <v>837.84</v>
      </c>
      <c r="H22" s="174">
        <f t="shared" si="1"/>
        <v>0</v>
      </c>
      <c r="I22" s="149"/>
    </row>
    <row r="23" spans="1:9" ht="19.5" customHeight="1" x14ac:dyDescent="0.25">
      <c r="A23" s="147"/>
      <c r="B23" s="178"/>
      <c r="C23" s="148"/>
      <c r="D23" s="157"/>
      <c r="E23" s="163"/>
      <c r="F23" s="163">
        <f t="shared" si="0"/>
        <v>0</v>
      </c>
      <c r="G23" s="160"/>
      <c r="H23" s="174">
        <f t="shared" si="1"/>
        <v>0</v>
      </c>
    </row>
    <row r="24" spans="1:9" ht="19.5" customHeight="1" x14ac:dyDescent="0.25">
      <c r="A24" s="147"/>
      <c r="B24" s="178"/>
      <c r="C24" s="148"/>
      <c r="D24" s="157"/>
      <c r="E24" s="163"/>
      <c r="F24" s="163">
        <f t="shared" si="0"/>
        <v>0</v>
      </c>
      <c r="G24" s="161"/>
      <c r="H24" s="174">
        <f t="shared" si="1"/>
        <v>0</v>
      </c>
    </row>
    <row r="25" spans="1:9" x14ac:dyDescent="0.25">
      <c r="A25" s="146" t="s">
        <v>48</v>
      </c>
      <c r="B25" s="152">
        <f>SUM(B2:B24)</f>
        <v>1721215.7500000005</v>
      </c>
      <c r="C25" s="152">
        <f>SUM(C2:C24)</f>
        <v>7092650.5599999996</v>
      </c>
      <c r="D25" s="157">
        <f>SUM(D3:D24)</f>
        <v>-6321289.1000000006</v>
      </c>
      <c r="E25" s="163">
        <f>SUM(E3:E24)</f>
        <v>-1696.98</v>
      </c>
      <c r="F25" s="163">
        <f>SUM(F3:F24)</f>
        <v>2490880.2300000004</v>
      </c>
      <c r="G25" s="158">
        <f>SUM(G3:G24)</f>
        <v>6321289.1000000006</v>
      </c>
      <c r="H25" s="174">
        <f t="shared" si="1"/>
        <v>0</v>
      </c>
    </row>
  </sheetData>
  <pageMargins left="0.511811024" right="0.511811024" top="0.78740157499999996" bottom="0.78740157499999996" header="0.31496062000000002" footer="0.31496062000000002"/>
  <pageSetup paperSize="9" orientation="portrait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6"/>
  <sheetViews>
    <sheetView zoomScale="89" zoomScaleNormal="89" workbookViewId="0">
      <pane ySplit="3" topLeftCell="A85" activePane="bottomLeft" state="frozen"/>
      <selection pane="bottomLeft" activeCell="M90" sqref="M90"/>
    </sheetView>
  </sheetViews>
  <sheetFormatPr defaultRowHeight="15" x14ac:dyDescent="0.25"/>
  <cols>
    <col min="1" max="1" width="13.5703125" style="2" customWidth="1"/>
    <col min="2" max="3" width="14.85546875" style="3" customWidth="1"/>
    <col min="4" max="4" width="16.85546875" style="4" bestFit="1" customWidth="1"/>
    <col min="5" max="5" width="11.7109375" style="4" bestFit="1" customWidth="1"/>
    <col min="6" max="6" width="18.85546875" style="4" customWidth="1"/>
    <col min="7" max="7" width="18.42578125" style="4" bestFit="1" customWidth="1"/>
    <col min="8" max="8" width="13.5703125" style="4" customWidth="1"/>
    <col min="9" max="9" width="18.42578125" style="4" bestFit="1" customWidth="1"/>
    <col min="10" max="10" width="14.7109375" style="5" customWidth="1"/>
    <col min="11" max="12" width="15.28515625" style="1" bestFit="1" customWidth="1"/>
    <col min="13" max="13" width="23.85546875" style="1" customWidth="1"/>
    <col min="14" max="16384" width="9.140625" style="1"/>
  </cols>
  <sheetData>
    <row r="1" spans="1:13" ht="15.75" thickBot="1" x14ac:dyDescent="0.3">
      <c r="A1" s="196" t="s">
        <v>6</v>
      </c>
      <c r="B1" s="197"/>
      <c r="C1" s="197"/>
      <c r="D1" s="197"/>
      <c r="E1" s="197"/>
      <c r="F1" s="197"/>
      <c r="G1" s="197"/>
      <c r="H1" s="197"/>
      <c r="I1" s="197"/>
      <c r="J1" s="198"/>
      <c r="K1" s="11"/>
      <c r="L1" s="11"/>
    </row>
    <row r="2" spans="1:13" ht="45.75" thickBot="1" x14ac:dyDescent="0.3">
      <c r="A2" s="6" t="s">
        <v>0</v>
      </c>
      <c r="B2" s="7" t="s">
        <v>1</v>
      </c>
      <c r="C2" s="7" t="s">
        <v>12</v>
      </c>
      <c r="D2" s="8" t="s">
        <v>18</v>
      </c>
      <c r="E2" s="7" t="s">
        <v>2</v>
      </c>
      <c r="F2" s="7" t="s">
        <v>17</v>
      </c>
      <c r="G2" s="9" t="s">
        <v>3</v>
      </c>
      <c r="H2" s="9" t="s">
        <v>5</v>
      </c>
      <c r="I2" s="8" t="s">
        <v>19</v>
      </c>
      <c r="J2" s="10" t="s">
        <v>4</v>
      </c>
      <c r="K2" s="11"/>
      <c r="L2" s="11"/>
    </row>
    <row r="3" spans="1:13" ht="21" customHeight="1" thickBot="1" x14ac:dyDescent="0.3">
      <c r="A3" s="202"/>
      <c r="B3" s="203"/>
      <c r="C3" s="203"/>
      <c r="D3" s="203"/>
      <c r="E3" s="203"/>
      <c r="F3" s="203"/>
      <c r="G3" s="203"/>
      <c r="H3" s="203"/>
      <c r="I3" s="203"/>
      <c r="J3" s="204"/>
      <c r="K3" s="11"/>
      <c r="L3" s="11"/>
    </row>
    <row r="4" spans="1:13" ht="15" customHeight="1" x14ac:dyDescent="0.25">
      <c r="A4" s="199" t="s">
        <v>7</v>
      </c>
      <c r="B4" s="208" t="s">
        <v>8</v>
      </c>
      <c r="C4" s="68"/>
      <c r="D4" s="19">
        <v>7500</v>
      </c>
      <c r="E4" s="68">
        <v>1</v>
      </c>
      <c r="F4" s="39">
        <v>43538</v>
      </c>
      <c r="G4" s="40">
        <v>7500</v>
      </c>
      <c r="H4" s="21">
        <v>28.17</v>
      </c>
      <c r="I4" s="22">
        <v>999</v>
      </c>
      <c r="J4" s="23">
        <f>(G4+H4)-I4</f>
        <v>6529.17</v>
      </c>
      <c r="K4" s="11"/>
      <c r="L4" s="11"/>
    </row>
    <row r="5" spans="1:13" x14ac:dyDescent="0.25">
      <c r="A5" s="200"/>
      <c r="B5" s="209"/>
      <c r="C5" s="69"/>
      <c r="D5" s="25">
        <v>7500</v>
      </c>
      <c r="E5" s="69">
        <v>2</v>
      </c>
      <c r="F5" s="30">
        <v>43622</v>
      </c>
      <c r="G5" s="31">
        <v>7500</v>
      </c>
      <c r="H5" s="27">
        <v>105.33</v>
      </c>
      <c r="I5" s="28">
        <v>4827.8900000000003</v>
      </c>
      <c r="J5" s="29">
        <f>(J4+G5+H5)-I5</f>
        <v>9306.61</v>
      </c>
      <c r="K5" s="11"/>
      <c r="L5" s="11"/>
    </row>
    <row r="6" spans="1:13" x14ac:dyDescent="0.25">
      <c r="A6" s="200"/>
      <c r="B6" s="209"/>
      <c r="C6" s="69"/>
      <c r="D6" s="25">
        <v>7500</v>
      </c>
      <c r="E6" s="69">
        <v>3</v>
      </c>
      <c r="F6" s="30">
        <v>43712</v>
      </c>
      <c r="G6" s="31">
        <v>7500</v>
      </c>
      <c r="H6" s="27">
        <v>133.13</v>
      </c>
      <c r="I6" s="28">
        <v>4760.6400000000003</v>
      </c>
      <c r="J6" s="29">
        <f>(J5+G6+H6)-I6</f>
        <v>12179.100000000002</v>
      </c>
      <c r="K6" s="11"/>
      <c r="L6" s="12"/>
    </row>
    <row r="7" spans="1:13" x14ac:dyDescent="0.25">
      <c r="A7" s="200"/>
      <c r="B7" s="209"/>
      <c r="C7" s="69"/>
      <c r="D7" s="25">
        <v>7500</v>
      </c>
      <c r="E7" s="69">
        <v>4</v>
      </c>
      <c r="F7" s="30">
        <v>43804</v>
      </c>
      <c r="G7" s="31">
        <v>7500</v>
      </c>
      <c r="H7" s="27">
        <v>71.05</v>
      </c>
      <c r="I7" s="28">
        <v>6065.61</v>
      </c>
      <c r="J7" s="29">
        <f>(J6+G7+H7)-I7</f>
        <v>13684.54</v>
      </c>
      <c r="K7" s="11"/>
      <c r="L7" s="12"/>
    </row>
    <row r="8" spans="1:13" ht="15.75" thickBot="1" x14ac:dyDescent="0.3">
      <c r="A8" s="201"/>
      <c r="B8" s="210"/>
      <c r="C8" s="70"/>
      <c r="D8" s="33">
        <f>SUM(D4:D7)</f>
        <v>30000</v>
      </c>
      <c r="E8" s="34"/>
      <c r="F8" s="34"/>
      <c r="G8" s="35">
        <f>SUM(G4:G7)</f>
        <v>30000</v>
      </c>
      <c r="H8" s="36">
        <f>SUM(H4:H7)</f>
        <v>337.68</v>
      </c>
      <c r="I8" s="37">
        <f>SUM(I4:I7)</f>
        <v>16653.14</v>
      </c>
      <c r="J8" s="38">
        <f>(G8+H8)-I8</f>
        <v>13684.54</v>
      </c>
      <c r="K8" s="13" t="s">
        <v>30</v>
      </c>
      <c r="L8" s="11">
        <v>25867.84</v>
      </c>
    </row>
    <row r="9" spans="1:13" ht="15.75" thickBot="1" x14ac:dyDescent="0.3"/>
    <row r="10" spans="1:13" x14ac:dyDescent="0.25">
      <c r="A10" s="217" t="s">
        <v>15</v>
      </c>
      <c r="B10" s="220" t="s">
        <v>31</v>
      </c>
      <c r="C10" s="84">
        <v>12564.52</v>
      </c>
      <c r="D10" s="85">
        <v>8295.6</v>
      </c>
      <c r="E10" s="86">
        <v>10</v>
      </c>
      <c r="F10" s="87">
        <v>43472</v>
      </c>
      <c r="G10" s="85">
        <f t="shared" ref="G10:G23" si="0">D10</f>
        <v>8295.6</v>
      </c>
      <c r="H10" s="85">
        <v>59.61</v>
      </c>
      <c r="I10" s="85">
        <v>4539.2</v>
      </c>
      <c r="J10" s="88">
        <f>(C$10+G10+H10)-I10</f>
        <v>16380.530000000002</v>
      </c>
    </row>
    <row r="11" spans="1:13" x14ac:dyDescent="0.25">
      <c r="A11" s="218"/>
      <c r="B11" s="221"/>
      <c r="C11" s="89"/>
      <c r="D11" s="90">
        <v>8295.6</v>
      </c>
      <c r="E11" s="91">
        <v>11</v>
      </c>
      <c r="F11" s="92">
        <v>43502</v>
      </c>
      <c r="G11" s="90">
        <f t="shared" si="0"/>
        <v>8295.6</v>
      </c>
      <c r="H11" s="90">
        <v>66.040000000000006</v>
      </c>
      <c r="I11" s="90">
        <v>4639.82</v>
      </c>
      <c r="J11" s="93">
        <f t="shared" ref="J11:J25" si="1">J10+G11+H11-I11</f>
        <v>20102.350000000006</v>
      </c>
    </row>
    <row r="12" spans="1:13" x14ac:dyDescent="0.25">
      <c r="A12" s="218"/>
      <c r="B12" s="221"/>
      <c r="C12" s="89"/>
      <c r="D12" s="90">
        <v>8295.6</v>
      </c>
      <c r="E12" s="91">
        <v>12</v>
      </c>
      <c r="F12" s="92">
        <v>43530</v>
      </c>
      <c r="G12" s="90">
        <f t="shared" si="0"/>
        <v>8295.6</v>
      </c>
      <c r="H12" s="90">
        <v>68.88</v>
      </c>
      <c r="I12" s="90">
        <v>8349.57</v>
      </c>
      <c r="J12" s="93">
        <f t="shared" si="1"/>
        <v>20117.260000000006</v>
      </c>
    </row>
    <row r="13" spans="1:13" x14ac:dyDescent="0.25">
      <c r="A13" s="218"/>
      <c r="B13" s="221"/>
      <c r="C13" s="89"/>
      <c r="D13" s="90">
        <v>9146.2800000000007</v>
      </c>
      <c r="E13" s="91">
        <v>1</v>
      </c>
      <c r="F13" s="92">
        <v>43560</v>
      </c>
      <c r="G13" s="90">
        <f t="shared" si="0"/>
        <v>9146.2800000000007</v>
      </c>
      <c r="H13" s="90">
        <v>59.45</v>
      </c>
      <c r="I13" s="90">
        <v>13845.98</v>
      </c>
      <c r="J13" s="93">
        <f t="shared" si="1"/>
        <v>15477.010000000009</v>
      </c>
    </row>
    <row r="14" spans="1:13" x14ac:dyDescent="0.25">
      <c r="A14" s="218"/>
      <c r="B14" s="221"/>
      <c r="C14" s="89"/>
      <c r="D14" s="90">
        <v>9146.2800000000007</v>
      </c>
      <c r="E14" s="91">
        <v>2</v>
      </c>
      <c r="F14" s="92">
        <v>43592</v>
      </c>
      <c r="G14" s="90">
        <f t="shared" si="0"/>
        <v>9146.2800000000007</v>
      </c>
      <c r="H14" s="90">
        <v>81.59</v>
      </c>
      <c r="I14" s="90">
        <v>6513.09</v>
      </c>
      <c r="J14" s="93">
        <f t="shared" si="1"/>
        <v>18191.790000000008</v>
      </c>
      <c r="M14" s="1">
        <v>3856824.45</v>
      </c>
    </row>
    <row r="15" spans="1:13" x14ac:dyDescent="0.25">
      <c r="A15" s="218"/>
      <c r="B15" s="221"/>
      <c r="C15" s="89"/>
      <c r="D15" s="90">
        <v>9146.2800000000007</v>
      </c>
      <c r="E15" s="91">
        <v>3</v>
      </c>
      <c r="F15" s="92">
        <v>43623</v>
      </c>
      <c r="G15" s="90">
        <f t="shared" si="0"/>
        <v>9146.2800000000007</v>
      </c>
      <c r="H15" s="90">
        <v>79.67</v>
      </c>
      <c r="I15" s="90">
        <v>6471.42</v>
      </c>
      <c r="J15" s="93">
        <f t="shared" si="1"/>
        <v>20946.320000000007</v>
      </c>
      <c r="M15" s="1">
        <v>3859754.93</v>
      </c>
    </row>
    <row r="16" spans="1:13" x14ac:dyDescent="0.25">
      <c r="A16" s="218"/>
      <c r="B16" s="221"/>
      <c r="C16" s="89"/>
      <c r="D16" s="90">
        <v>9146.2800000000007</v>
      </c>
      <c r="E16" s="91">
        <v>4</v>
      </c>
      <c r="F16" s="92">
        <v>43651</v>
      </c>
      <c r="G16" s="90">
        <f t="shared" si="0"/>
        <v>9146.2800000000007</v>
      </c>
      <c r="H16" s="90">
        <v>99.6</v>
      </c>
      <c r="I16" s="90">
        <v>11469.1</v>
      </c>
      <c r="J16" s="93">
        <f t="shared" si="1"/>
        <v>18723.100000000006</v>
      </c>
      <c r="M16" s="1">
        <f>M14-M15</f>
        <v>-2930.4799999999814</v>
      </c>
    </row>
    <row r="17" spans="1:16" x14ac:dyDescent="0.25">
      <c r="A17" s="218"/>
      <c r="B17" s="221"/>
      <c r="C17" s="89"/>
      <c r="D17" s="90"/>
      <c r="E17" s="91"/>
      <c r="F17" s="92"/>
      <c r="G17" s="90"/>
      <c r="H17" s="90"/>
      <c r="I17" s="90"/>
      <c r="J17" s="93"/>
    </row>
    <row r="18" spans="1:16" x14ac:dyDescent="0.25">
      <c r="A18" s="218"/>
      <c r="B18" s="221"/>
      <c r="C18" s="89"/>
      <c r="D18" s="90"/>
      <c r="E18" s="91"/>
      <c r="F18" s="92"/>
      <c r="G18" s="90"/>
      <c r="H18" s="90"/>
      <c r="I18" s="90"/>
      <c r="J18" s="93"/>
    </row>
    <row r="19" spans="1:16" x14ac:dyDescent="0.25">
      <c r="A19" s="218"/>
      <c r="B19" s="221"/>
      <c r="C19" s="74"/>
      <c r="D19" s="75">
        <v>9146.2800000000007</v>
      </c>
      <c r="E19" s="76">
        <v>5</v>
      </c>
      <c r="F19" s="77">
        <v>43683</v>
      </c>
      <c r="G19" s="75">
        <f t="shared" si="0"/>
        <v>9146.2800000000007</v>
      </c>
      <c r="H19" s="75">
        <v>90.09</v>
      </c>
      <c r="I19" s="75">
        <v>5259.73</v>
      </c>
      <c r="J19" s="78">
        <f>J16+G19+H19-I19</f>
        <v>22699.740000000005</v>
      </c>
    </row>
    <row r="20" spans="1:16" x14ac:dyDescent="0.25">
      <c r="A20" s="218"/>
      <c r="B20" s="221"/>
      <c r="C20" s="74"/>
      <c r="D20" s="75">
        <v>9146.2800000000007</v>
      </c>
      <c r="E20" s="76">
        <v>6</v>
      </c>
      <c r="F20" s="77">
        <v>43714</v>
      </c>
      <c r="G20" s="75">
        <f t="shared" si="0"/>
        <v>9146.2800000000007</v>
      </c>
      <c r="H20" s="75">
        <v>88.05</v>
      </c>
      <c r="I20" s="75">
        <v>7874.69</v>
      </c>
      <c r="J20" s="78">
        <f t="shared" si="1"/>
        <v>24059.380000000005</v>
      </c>
    </row>
    <row r="21" spans="1:16" x14ac:dyDescent="0.25">
      <c r="A21" s="218"/>
      <c r="B21" s="221"/>
      <c r="C21" s="74"/>
      <c r="D21" s="75">
        <v>9146.2800000000007</v>
      </c>
      <c r="E21" s="76">
        <v>7</v>
      </c>
      <c r="F21" s="77">
        <v>43742</v>
      </c>
      <c r="G21" s="75">
        <f t="shared" si="0"/>
        <v>9146.2800000000007</v>
      </c>
      <c r="H21" s="75">
        <v>98.54</v>
      </c>
      <c r="I21" s="75">
        <v>4241.46</v>
      </c>
      <c r="J21" s="78">
        <f t="shared" si="1"/>
        <v>29062.740000000005</v>
      </c>
      <c r="P21" s="1">
        <f>5826.89-5448.26</f>
        <v>378.63000000000011</v>
      </c>
    </row>
    <row r="22" spans="1:16" x14ac:dyDescent="0.25">
      <c r="A22" s="218"/>
      <c r="B22" s="221"/>
      <c r="C22" s="74"/>
      <c r="D22" s="75">
        <v>9146.2800000000007</v>
      </c>
      <c r="E22" s="76">
        <v>8</v>
      </c>
      <c r="F22" s="77">
        <v>43776</v>
      </c>
      <c r="G22" s="75">
        <f t="shared" si="0"/>
        <v>9146.2800000000007</v>
      </c>
      <c r="H22" s="75">
        <v>86.89</v>
      </c>
      <c r="I22" s="75">
        <v>9234.1299999999992</v>
      </c>
      <c r="J22" s="78">
        <f t="shared" si="1"/>
        <v>29061.780000000006</v>
      </c>
    </row>
    <row r="23" spans="1:16" x14ac:dyDescent="0.25">
      <c r="A23" s="218"/>
      <c r="B23" s="221"/>
      <c r="C23" s="74"/>
      <c r="D23" s="75">
        <v>9146.2800000000007</v>
      </c>
      <c r="E23" s="76">
        <v>9</v>
      </c>
      <c r="F23" s="77">
        <v>43805</v>
      </c>
      <c r="G23" s="75">
        <f t="shared" si="0"/>
        <v>9146.2800000000007</v>
      </c>
      <c r="H23" s="75">
        <v>55.03</v>
      </c>
      <c r="I23" s="75">
        <v>25558.35</v>
      </c>
      <c r="J23" s="78">
        <f t="shared" si="1"/>
        <v>12704.740000000005</v>
      </c>
      <c r="M23" s="1">
        <v>973913.35</v>
      </c>
    </row>
    <row r="24" spans="1:16" x14ac:dyDescent="0.25">
      <c r="A24" s="218"/>
      <c r="B24" s="221"/>
      <c r="C24" s="74"/>
      <c r="D24" s="98">
        <v>9146.2800000000007</v>
      </c>
      <c r="E24" s="76">
        <v>10</v>
      </c>
      <c r="F24" s="77">
        <v>43837</v>
      </c>
      <c r="G24" s="75"/>
      <c r="H24" s="75"/>
      <c r="I24" s="75"/>
      <c r="J24" s="78">
        <f t="shared" si="1"/>
        <v>12704.740000000005</v>
      </c>
      <c r="M24" s="1">
        <v>971371.77</v>
      </c>
    </row>
    <row r="25" spans="1:16" x14ac:dyDescent="0.25">
      <c r="A25" s="218"/>
      <c r="B25" s="221"/>
      <c r="C25" s="74"/>
      <c r="D25" s="98">
        <v>9146.2800000000007</v>
      </c>
      <c r="E25" s="76">
        <v>11</v>
      </c>
      <c r="F25" s="77">
        <v>43868</v>
      </c>
      <c r="G25" s="75"/>
      <c r="H25" s="75"/>
      <c r="I25" s="75"/>
      <c r="J25" s="78">
        <f t="shared" si="1"/>
        <v>12704.740000000005</v>
      </c>
      <c r="M25" s="1">
        <f>M23-M24</f>
        <v>2541.5799999999581</v>
      </c>
    </row>
    <row r="26" spans="1:16" x14ac:dyDescent="0.25">
      <c r="A26" s="218"/>
      <c r="B26" s="221"/>
      <c r="C26" s="74"/>
      <c r="D26" s="98">
        <v>9146.2800000000007</v>
      </c>
      <c r="E26" s="76">
        <v>12</v>
      </c>
      <c r="F26" s="77">
        <v>43896</v>
      </c>
      <c r="G26" s="75"/>
      <c r="H26" s="75"/>
      <c r="I26" s="75"/>
      <c r="J26" s="78">
        <f>J25+G26+H26-I26</f>
        <v>12704.740000000005</v>
      </c>
    </row>
    <row r="27" spans="1:16" ht="15.75" thickBot="1" x14ac:dyDescent="0.3">
      <c r="A27" s="219"/>
      <c r="B27" s="222"/>
      <c r="C27" s="79"/>
      <c r="D27" s="80">
        <f>SUM(D10:D26)</f>
        <v>134642.16</v>
      </c>
      <c r="E27" s="81"/>
      <c r="F27" s="81"/>
      <c r="G27" s="80">
        <f>SUM(G10:G26)</f>
        <v>107203.31999999999</v>
      </c>
      <c r="H27" s="80">
        <f>SUM(H10:H23)</f>
        <v>933.43999999999994</v>
      </c>
      <c r="I27" s="80">
        <f>SUM(I10:I23)</f>
        <v>107996.54000000001</v>
      </c>
      <c r="J27" s="82">
        <f>(C10+G27+H27)-I27</f>
        <v>12704.739999999991</v>
      </c>
      <c r="K27" s="1" t="s">
        <v>30</v>
      </c>
    </row>
    <row r="28" spans="1:16" ht="15.75" thickBot="1" x14ac:dyDescent="0.3"/>
    <row r="29" spans="1:16" x14ac:dyDescent="0.25">
      <c r="A29" s="223" t="s">
        <v>16</v>
      </c>
      <c r="B29" s="220" t="s">
        <v>9</v>
      </c>
      <c r="C29" s="94">
        <v>1396.61</v>
      </c>
      <c r="D29" s="95">
        <v>103695</v>
      </c>
      <c r="E29" s="96">
        <v>10</v>
      </c>
      <c r="F29" s="97">
        <v>43472</v>
      </c>
      <c r="G29" s="95">
        <v>98445</v>
      </c>
      <c r="H29" s="95">
        <v>57.19</v>
      </c>
      <c r="I29" s="95">
        <v>93688.84</v>
      </c>
      <c r="J29" s="88">
        <f>(C29+G29+H29)-I29</f>
        <v>6209.9600000000064</v>
      </c>
      <c r="M29" s="1">
        <v>108136.76</v>
      </c>
    </row>
    <row r="30" spans="1:16" x14ac:dyDescent="0.25">
      <c r="A30" s="224"/>
      <c r="B30" s="221"/>
      <c r="C30" s="89"/>
      <c r="D30" s="90">
        <v>103695</v>
      </c>
      <c r="E30" s="91">
        <v>11</v>
      </c>
      <c r="F30" s="92">
        <v>43502</v>
      </c>
      <c r="G30" s="90">
        <v>98445</v>
      </c>
      <c r="H30" s="90">
        <v>140.41</v>
      </c>
      <c r="I30" s="90">
        <v>78443.77</v>
      </c>
      <c r="J30" s="93">
        <f t="shared" ref="J30:J45" si="2">J29+G30+H30-I30</f>
        <v>26351.600000000006</v>
      </c>
    </row>
    <row r="31" spans="1:16" x14ac:dyDescent="0.25">
      <c r="A31" s="224"/>
      <c r="B31" s="221"/>
      <c r="C31" s="89"/>
      <c r="D31" s="90">
        <v>103695</v>
      </c>
      <c r="E31" s="91">
        <v>12</v>
      </c>
      <c r="F31" s="92">
        <v>43530</v>
      </c>
      <c r="G31" s="90">
        <v>98445</v>
      </c>
      <c r="H31" s="90">
        <v>151.13999999999999</v>
      </c>
      <c r="I31" s="90">
        <v>90674.21</v>
      </c>
      <c r="J31" s="93">
        <f t="shared" si="2"/>
        <v>34273.53</v>
      </c>
      <c r="M31" s="1">
        <f>M29-M30</f>
        <v>108136.76</v>
      </c>
    </row>
    <row r="32" spans="1:16" x14ac:dyDescent="0.25">
      <c r="A32" s="224"/>
      <c r="B32" s="221"/>
      <c r="C32" s="89"/>
      <c r="D32" s="90">
        <v>114328.5</v>
      </c>
      <c r="E32" s="91">
        <v>1</v>
      </c>
      <c r="F32" s="92">
        <v>43560</v>
      </c>
      <c r="G32" s="90">
        <v>114328.5</v>
      </c>
      <c r="H32" s="90">
        <v>238.32</v>
      </c>
      <c r="I32" s="90">
        <v>85772.31</v>
      </c>
      <c r="J32" s="93">
        <f t="shared" si="2"/>
        <v>63068.040000000008</v>
      </c>
    </row>
    <row r="33" spans="1:13" x14ac:dyDescent="0.25">
      <c r="A33" s="224"/>
      <c r="B33" s="221"/>
      <c r="C33" s="89"/>
      <c r="D33" s="90">
        <v>114328.5</v>
      </c>
      <c r="E33" s="91">
        <v>2</v>
      </c>
      <c r="F33" s="92">
        <v>43592</v>
      </c>
      <c r="G33" s="90">
        <v>114328.5</v>
      </c>
      <c r="H33" s="90">
        <v>420.29</v>
      </c>
      <c r="I33" s="90">
        <v>96460.52</v>
      </c>
      <c r="J33" s="93">
        <f t="shared" si="2"/>
        <v>81356.310000000012</v>
      </c>
    </row>
    <row r="34" spans="1:13" x14ac:dyDescent="0.25">
      <c r="A34" s="224"/>
      <c r="B34" s="221"/>
      <c r="C34" s="89"/>
      <c r="D34" s="90">
        <v>114328.5</v>
      </c>
      <c r="E34" s="91">
        <v>3</v>
      </c>
      <c r="F34" s="92">
        <v>43623</v>
      </c>
      <c r="G34" s="90">
        <v>114328.5</v>
      </c>
      <c r="H34" s="90">
        <v>405.2</v>
      </c>
      <c r="I34" s="90">
        <v>106103.96</v>
      </c>
      <c r="J34" s="93">
        <f t="shared" si="2"/>
        <v>89986.05</v>
      </c>
    </row>
    <row r="35" spans="1:13" x14ac:dyDescent="0.25">
      <c r="A35" s="224"/>
      <c r="B35" s="221"/>
      <c r="C35" s="89"/>
      <c r="D35" s="90">
        <v>114328.5</v>
      </c>
      <c r="E35" s="91">
        <v>4</v>
      </c>
      <c r="F35" s="92">
        <v>43651</v>
      </c>
      <c r="G35" s="90">
        <v>114328.5</v>
      </c>
      <c r="H35" s="90">
        <v>486.11</v>
      </c>
      <c r="I35" s="90">
        <v>119096.38</v>
      </c>
      <c r="J35" s="93">
        <f t="shared" si="2"/>
        <v>85704.27999999997</v>
      </c>
    </row>
    <row r="36" spans="1:13" x14ac:dyDescent="0.25">
      <c r="A36" s="224"/>
      <c r="B36" s="221"/>
      <c r="C36" s="89"/>
      <c r="D36" s="90"/>
      <c r="E36" s="91"/>
      <c r="F36" s="92"/>
      <c r="G36" s="90"/>
      <c r="H36" s="90"/>
      <c r="I36" s="90"/>
      <c r="J36" s="93"/>
    </row>
    <row r="37" spans="1:13" x14ac:dyDescent="0.25">
      <c r="A37" s="224"/>
      <c r="B37" s="221"/>
      <c r="C37" s="89"/>
      <c r="D37" s="90"/>
      <c r="E37" s="91"/>
      <c r="F37" s="92"/>
      <c r="G37" s="90"/>
      <c r="H37" s="90"/>
      <c r="I37" s="90"/>
      <c r="J37" s="93"/>
    </row>
    <row r="38" spans="1:13" x14ac:dyDescent="0.25">
      <c r="A38" s="224"/>
      <c r="B38" s="221"/>
      <c r="C38" s="74"/>
      <c r="D38" s="75">
        <v>114328.5</v>
      </c>
      <c r="E38" s="76">
        <v>5</v>
      </c>
      <c r="F38" s="77">
        <v>43683</v>
      </c>
      <c r="G38" s="75">
        <v>114328.5</v>
      </c>
      <c r="H38" s="75">
        <v>446.93</v>
      </c>
      <c r="I38" s="75">
        <v>86625.57</v>
      </c>
      <c r="J38" s="78">
        <f>J35+G38+H38-I38</f>
        <v>113854.13999999996</v>
      </c>
      <c r="L38" s="71">
        <v>5291763.26</v>
      </c>
      <c r="M38" s="72"/>
    </row>
    <row r="39" spans="1:13" x14ac:dyDescent="0.25">
      <c r="A39" s="224"/>
      <c r="B39" s="221"/>
      <c r="C39" s="74"/>
      <c r="D39" s="75">
        <v>114328.5</v>
      </c>
      <c r="E39" s="76">
        <v>6</v>
      </c>
      <c r="F39" s="77">
        <v>43714</v>
      </c>
      <c r="G39" s="75">
        <v>114328.5</v>
      </c>
      <c r="H39" s="75">
        <v>433.16</v>
      </c>
      <c r="I39" s="75">
        <v>134694.01</v>
      </c>
      <c r="J39" s="78">
        <f t="shared" si="2"/>
        <v>93921.78999999995</v>
      </c>
      <c r="L39" s="1">
        <v>3859754.93</v>
      </c>
      <c r="M39" s="72"/>
    </row>
    <row r="40" spans="1:13" x14ac:dyDescent="0.25">
      <c r="A40" s="224"/>
      <c r="B40" s="221"/>
      <c r="C40" s="74"/>
      <c r="D40" s="75">
        <v>114328.5</v>
      </c>
      <c r="E40" s="76">
        <v>7</v>
      </c>
      <c r="F40" s="77">
        <v>43742</v>
      </c>
      <c r="G40" s="75">
        <v>114328.5</v>
      </c>
      <c r="H40" s="75">
        <v>378.16</v>
      </c>
      <c r="I40" s="75">
        <v>106159.05</v>
      </c>
      <c r="J40" s="78">
        <f t="shared" si="2"/>
        <v>102469.39999999995</v>
      </c>
      <c r="L40" s="73">
        <f>L38-L39</f>
        <v>1432008.3299999996</v>
      </c>
    </row>
    <row r="41" spans="1:13" x14ac:dyDescent="0.25">
      <c r="A41" s="224"/>
      <c r="B41" s="221"/>
      <c r="C41" s="74"/>
      <c r="D41" s="75">
        <v>114328.5</v>
      </c>
      <c r="E41" s="76">
        <v>8</v>
      </c>
      <c r="F41" s="77">
        <v>43776</v>
      </c>
      <c r="G41" s="75">
        <v>114328.5</v>
      </c>
      <c r="H41" s="75">
        <v>365.07</v>
      </c>
      <c r="I41" s="75">
        <v>110064.09</v>
      </c>
      <c r="J41" s="78">
        <f t="shared" si="2"/>
        <v>107098.87999999998</v>
      </c>
      <c r="L41" s="1">
        <v>906462.09</v>
      </c>
      <c r="M41" s="72"/>
    </row>
    <row r="42" spans="1:13" x14ac:dyDescent="0.25">
      <c r="A42" s="224"/>
      <c r="B42" s="221"/>
      <c r="C42" s="74"/>
      <c r="D42" s="75">
        <v>114328.5</v>
      </c>
      <c r="E42" s="76">
        <v>9</v>
      </c>
      <c r="F42" s="77">
        <v>43805</v>
      </c>
      <c r="G42" s="75">
        <v>114328.5</v>
      </c>
      <c r="H42" s="75">
        <v>193.35</v>
      </c>
      <c r="I42" s="75">
        <v>201288.57</v>
      </c>
      <c r="J42" s="78">
        <f t="shared" si="2"/>
        <v>20332.159999999974</v>
      </c>
      <c r="L42" s="73">
        <f>L40-L41</f>
        <v>525546.23999999964</v>
      </c>
    </row>
    <row r="43" spans="1:13" x14ac:dyDescent="0.25">
      <c r="A43" s="224"/>
      <c r="B43" s="221"/>
      <c r="C43" s="74"/>
      <c r="D43" s="98">
        <v>114328.5</v>
      </c>
      <c r="E43" s="76">
        <v>10</v>
      </c>
      <c r="F43" s="77">
        <v>43837</v>
      </c>
      <c r="G43" s="75"/>
      <c r="H43" s="75"/>
      <c r="I43" s="75"/>
      <c r="J43" s="78">
        <f t="shared" si="2"/>
        <v>20332.159999999974</v>
      </c>
    </row>
    <row r="44" spans="1:13" x14ac:dyDescent="0.25">
      <c r="A44" s="224"/>
      <c r="B44" s="221"/>
      <c r="C44" s="74"/>
      <c r="D44" s="98">
        <v>114328.5</v>
      </c>
      <c r="E44" s="76">
        <v>11</v>
      </c>
      <c r="F44" s="77">
        <v>43868</v>
      </c>
      <c r="G44" s="75"/>
      <c r="H44" s="75"/>
      <c r="I44" s="75"/>
      <c r="J44" s="78">
        <f t="shared" si="2"/>
        <v>20332.159999999974</v>
      </c>
    </row>
    <row r="45" spans="1:13" x14ac:dyDescent="0.25">
      <c r="A45" s="224"/>
      <c r="B45" s="221"/>
      <c r="C45" s="74"/>
      <c r="D45" s="98">
        <v>114328.5</v>
      </c>
      <c r="E45" s="76">
        <v>12</v>
      </c>
      <c r="F45" s="77">
        <v>43896</v>
      </c>
      <c r="G45" s="75"/>
      <c r="H45" s="75"/>
      <c r="I45" s="75"/>
      <c r="J45" s="78">
        <f t="shared" si="2"/>
        <v>20332.159999999974</v>
      </c>
    </row>
    <row r="46" spans="1:13" ht="15.75" thickBot="1" x14ac:dyDescent="0.3">
      <c r="A46" s="225"/>
      <c r="B46" s="222"/>
      <c r="C46" s="79"/>
      <c r="D46" s="80">
        <f>SUM(D29:D45)</f>
        <v>1683027</v>
      </c>
      <c r="E46" s="80"/>
      <c r="F46" s="80"/>
      <c r="G46" s="80">
        <f>SUM(G29:G45)</f>
        <v>1324291.5</v>
      </c>
      <c r="H46" s="80">
        <f>SUM(H29:H45)</f>
        <v>3715.3299999999995</v>
      </c>
      <c r="I46" s="80">
        <f>SUM(I29:I45)</f>
        <v>1309071.2800000003</v>
      </c>
      <c r="J46" s="83">
        <f>(C29+G46+H46)-I46</f>
        <v>20332.159999999916</v>
      </c>
      <c r="K46" s="1" t="s">
        <v>30</v>
      </c>
    </row>
    <row r="47" spans="1:13" ht="15.75" thickBot="1" x14ac:dyDescent="0.3">
      <c r="A47" s="17"/>
      <c r="B47" s="14"/>
      <c r="C47" s="14"/>
      <c r="D47" s="15"/>
      <c r="E47" s="15"/>
      <c r="F47" s="15"/>
      <c r="G47" s="15"/>
      <c r="H47" s="15"/>
      <c r="I47" s="15"/>
      <c r="J47" s="16"/>
    </row>
    <row r="48" spans="1:13" x14ac:dyDescent="0.25">
      <c r="A48" s="205" t="s">
        <v>21</v>
      </c>
      <c r="B48" s="208" t="s">
        <v>9</v>
      </c>
      <c r="C48" s="68">
        <v>4361.82</v>
      </c>
      <c r="D48" s="19">
        <v>5250</v>
      </c>
      <c r="E48" s="68"/>
      <c r="F48" s="20">
        <v>43472</v>
      </c>
      <c r="G48" s="19">
        <v>5250</v>
      </c>
      <c r="H48" s="21"/>
      <c r="I48" s="22">
        <v>3601.63</v>
      </c>
      <c r="J48" s="23">
        <f>(C48+G48+H48)-I48</f>
        <v>6010.19</v>
      </c>
    </row>
    <row r="49" spans="1:14" x14ac:dyDescent="0.25">
      <c r="A49" s="206"/>
      <c r="B49" s="209"/>
      <c r="C49" s="69"/>
      <c r="D49" s="25">
        <v>5250</v>
      </c>
      <c r="E49" s="69"/>
      <c r="F49" s="26">
        <v>43502</v>
      </c>
      <c r="G49" s="25">
        <v>5250</v>
      </c>
      <c r="H49" s="27"/>
      <c r="I49" s="28">
        <v>3999.58</v>
      </c>
      <c r="J49" s="29">
        <f>(C49+G49+H49)-I49</f>
        <v>1250.42</v>
      </c>
    </row>
    <row r="50" spans="1:14" x14ac:dyDescent="0.25">
      <c r="A50" s="206"/>
      <c r="B50" s="209"/>
      <c r="C50" s="69"/>
      <c r="D50" s="25">
        <v>5250</v>
      </c>
      <c r="E50" s="69"/>
      <c r="F50" s="26">
        <v>43530</v>
      </c>
      <c r="G50" s="25">
        <v>5250</v>
      </c>
      <c r="H50" s="27"/>
      <c r="I50" s="28">
        <v>5898.64</v>
      </c>
      <c r="J50" s="29">
        <f>(C50+G50+H50)-I50</f>
        <v>-648.64000000000033</v>
      </c>
    </row>
    <row r="51" spans="1:14" x14ac:dyDescent="0.25">
      <c r="A51" s="206"/>
      <c r="B51" s="209"/>
      <c r="C51" s="69"/>
      <c r="D51" s="25"/>
      <c r="E51" s="69"/>
      <c r="F51" s="30"/>
      <c r="G51" s="31"/>
      <c r="H51" s="27"/>
      <c r="I51" s="28"/>
      <c r="J51" s="29">
        <f>(C51+G51+H51)-I51</f>
        <v>0</v>
      </c>
    </row>
    <row r="52" spans="1:14" ht="22.5" customHeight="1" thickBot="1" x14ac:dyDescent="0.3">
      <c r="A52" s="207"/>
      <c r="B52" s="210"/>
      <c r="C52" s="70"/>
      <c r="D52" s="33">
        <f>SUM(D48:D51)</f>
        <v>15750</v>
      </c>
      <c r="E52" s="34"/>
      <c r="F52" s="34"/>
      <c r="G52" s="35">
        <f>SUM(G48:G51)</f>
        <v>15750</v>
      </c>
      <c r="H52" s="36">
        <f>SUM(H48:H51)</f>
        <v>0</v>
      </c>
      <c r="I52" s="37">
        <f>SUM(I48:I51)</f>
        <v>13499.85</v>
      </c>
      <c r="J52" s="38">
        <f>(+C48+G52+H52)-I52</f>
        <v>6611.9699999999993</v>
      </c>
      <c r="K52" s="1" t="s">
        <v>30</v>
      </c>
    </row>
    <row r="53" spans="1:14" ht="15.75" thickBot="1" x14ac:dyDescent="0.3">
      <c r="A53" s="17"/>
      <c r="B53" s="14"/>
      <c r="C53" s="14"/>
      <c r="D53" s="15"/>
      <c r="E53" s="15"/>
      <c r="F53" s="15"/>
      <c r="G53" s="15"/>
      <c r="H53" s="15"/>
      <c r="I53" s="15"/>
      <c r="J53" s="16"/>
    </row>
    <row r="54" spans="1:14" x14ac:dyDescent="0.25">
      <c r="A54" s="226" t="s">
        <v>14</v>
      </c>
      <c r="B54" s="220" t="s">
        <v>10</v>
      </c>
      <c r="C54" s="84">
        <v>3530.87</v>
      </c>
      <c r="D54" s="85">
        <v>37673.4</v>
      </c>
      <c r="E54" s="86">
        <v>10</v>
      </c>
      <c r="F54" s="87">
        <v>43472</v>
      </c>
      <c r="G54" s="85">
        <v>37673.4</v>
      </c>
      <c r="H54" s="85">
        <v>25.12</v>
      </c>
      <c r="I54" s="85">
        <v>37585.919999999998</v>
      </c>
      <c r="J54" s="88">
        <f>C54+G54+H54-I54</f>
        <v>3643.4700000000084</v>
      </c>
    </row>
    <row r="55" spans="1:14" x14ac:dyDescent="0.25">
      <c r="A55" s="227"/>
      <c r="B55" s="221"/>
      <c r="C55" s="89"/>
      <c r="D55" s="90">
        <v>37673.4</v>
      </c>
      <c r="E55" s="91">
        <v>11</v>
      </c>
      <c r="F55" s="92">
        <v>43502</v>
      </c>
      <c r="G55" s="90">
        <v>37673.4</v>
      </c>
      <c r="H55" s="90">
        <v>41.67</v>
      </c>
      <c r="I55" s="90">
        <v>31410.639999999999</v>
      </c>
      <c r="J55" s="93">
        <f>J54+G55+H55-I55</f>
        <v>9947.9000000000087</v>
      </c>
    </row>
    <row r="56" spans="1:14" x14ac:dyDescent="0.25">
      <c r="A56" s="227"/>
      <c r="B56" s="221"/>
      <c r="C56" s="89"/>
      <c r="D56" s="90">
        <v>37673.4</v>
      </c>
      <c r="E56" s="91">
        <v>12</v>
      </c>
      <c r="F56" s="92">
        <v>43530</v>
      </c>
      <c r="G56" s="90">
        <v>37673.4</v>
      </c>
      <c r="H56" s="90">
        <v>45.73</v>
      </c>
      <c r="I56" s="90">
        <v>35888.35</v>
      </c>
      <c r="J56" s="93">
        <f t="shared" ref="J56:J70" si="3">J55+G56+H56-I56</f>
        <v>11778.680000000015</v>
      </c>
    </row>
    <row r="57" spans="1:14" x14ac:dyDescent="0.25">
      <c r="A57" s="227"/>
      <c r="B57" s="221"/>
      <c r="C57" s="89"/>
      <c r="D57" s="90">
        <v>39236.92</v>
      </c>
      <c r="E57" s="91">
        <v>1</v>
      </c>
      <c r="F57" s="92">
        <v>43560</v>
      </c>
      <c r="G57" s="90">
        <v>39236.92</v>
      </c>
      <c r="H57" s="90">
        <v>61.37</v>
      </c>
      <c r="I57" s="90">
        <v>34961.279999999999</v>
      </c>
      <c r="J57" s="93">
        <f t="shared" si="3"/>
        <v>16115.690000000017</v>
      </c>
    </row>
    <row r="58" spans="1:14" x14ac:dyDescent="0.25">
      <c r="A58" s="227"/>
      <c r="B58" s="221"/>
      <c r="C58" s="89"/>
      <c r="D58" s="90">
        <v>39236.839999999997</v>
      </c>
      <c r="E58" s="91">
        <v>2</v>
      </c>
      <c r="F58" s="92">
        <v>43592</v>
      </c>
      <c r="G58" s="90">
        <v>39236.839999999997</v>
      </c>
      <c r="H58" s="90">
        <v>105.37</v>
      </c>
      <c r="I58" s="90">
        <v>32199.439999999999</v>
      </c>
      <c r="J58" s="93">
        <f t="shared" si="3"/>
        <v>23258.460000000017</v>
      </c>
    </row>
    <row r="59" spans="1:14" x14ac:dyDescent="0.25">
      <c r="A59" s="227"/>
      <c r="B59" s="221"/>
      <c r="C59" s="89"/>
      <c r="D59" s="90">
        <v>39236.839999999997</v>
      </c>
      <c r="E59" s="91">
        <v>3</v>
      </c>
      <c r="F59" s="92">
        <v>43623</v>
      </c>
      <c r="G59" s="90">
        <v>39236.839999999997</v>
      </c>
      <c r="H59" s="90">
        <v>112.25</v>
      </c>
      <c r="I59" s="90">
        <v>35833.300000000003</v>
      </c>
      <c r="J59" s="93">
        <f t="shared" si="3"/>
        <v>26774.250000000015</v>
      </c>
    </row>
    <row r="60" spans="1:14" x14ac:dyDescent="0.25">
      <c r="A60" s="227"/>
      <c r="B60" s="221"/>
      <c r="C60" s="89"/>
      <c r="D60" s="90">
        <v>39236.839999999997</v>
      </c>
      <c r="E60" s="91">
        <v>4</v>
      </c>
      <c r="F60" s="92">
        <v>43651</v>
      </c>
      <c r="G60" s="90">
        <v>39236.839999999997</v>
      </c>
      <c r="H60" s="90">
        <v>136.21</v>
      </c>
      <c r="I60" s="90">
        <v>39966.25</v>
      </c>
      <c r="J60" s="93">
        <f t="shared" si="3"/>
        <v>26181.050000000017</v>
      </c>
    </row>
    <row r="61" spans="1:14" x14ac:dyDescent="0.25">
      <c r="A61" s="227"/>
      <c r="B61" s="221"/>
      <c r="C61" s="89"/>
      <c r="D61" s="90"/>
      <c r="E61" s="91"/>
      <c r="F61" s="92"/>
      <c r="G61" s="90"/>
      <c r="H61" s="90"/>
      <c r="I61" s="90"/>
      <c r="J61" s="93"/>
      <c r="M61" s="1">
        <v>488134.86</v>
      </c>
      <c r="N61" s="1" t="s">
        <v>34</v>
      </c>
    </row>
    <row r="62" spans="1:14" x14ac:dyDescent="0.25">
      <c r="A62" s="227"/>
      <c r="B62" s="221"/>
      <c r="C62" s="89"/>
      <c r="D62" s="90"/>
      <c r="E62" s="91"/>
      <c r="F62" s="92"/>
      <c r="G62" s="90"/>
      <c r="H62" s="90"/>
      <c r="I62" s="90"/>
      <c r="J62" s="93"/>
      <c r="M62" s="1">
        <v>40393.050000000003</v>
      </c>
    </row>
    <row r="63" spans="1:14" x14ac:dyDescent="0.25">
      <c r="A63" s="227"/>
      <c r="B63" s="221"/>
      <c r="C63" s="74"/>
      <c r="D63" s="75">
        <v>39236.839999999997</v>
      </c>
      <c r="E63" s="76">
        <v>5</v>
      </c>
      <c r="F63" s="77">
        <v>43683</v>
      </c>
      <c r="G63" s="75">
        <v>39236.839999999997</v>
      </c>
      <c r="H63" s="75">
        <v>117.88</v>
      </c>
      <c r="I63" s="75">
        <v>34768.519999999997</v>
      </c>
      <c r="J63" s="78">
        <f>J60+G63+H63-I63</f>
        <v>30767.250000000015</v>
      </c>
      <c r="M63" s="71">
        <f>SUM(M61:M62)</f>
        <v>528527.91</v>
      </c>
    </row>
    <row r="64" spans="1:14" x14ac:dyDescent="0.25">
      <c r="A64" s="227"/>
      <c r="B64" s="221"/>
      <c r="C64" s="74"/>
      <c r="D64" s="75">
        <v>39236.839999999997</v>
      </c>
      <c r="E64" s="76">
        <v>6</v>
      </c>
      <c r="F64" s="77">
        <v>43714</v>
      </c>
      <c r="G64" s="75">
        <v>39236.839999999997</v>
      </c>
      <c r="H64" s="75">
        <v>104.1</v>
      </c>
      <c r="I64" s="75">
        <v>44848.42</v>
      </c>
      <c r="J64" s="78">
        <f t="shared" si="3"/>
        <v>25259.770000000019</v>
      </c>
      <c r="M64" s="1">
        <v>525546.23999999999</v>
      </c>
    </row>
    <row r="65" spans="1:13" x14ac:dyDescent="0.25">
      <c r="A65" s="227"/>
      <c r="B65" s="221"/>
      <c r="C65" s="74"/>
      <c r="D65" s="75">
        <v>39236.839999999997</v>
      </c>
      <c r="E65" s="76">
        <v>7</v>
      </c>
      <c r="F65" s="77">
        <v>43742</v>
      </c>
      <c r="G65" s="75">
        <v>39236.839999999997</v>
      </c>
      <c r="H65" s="75">
        <v>92.06</v>
      </c>
      <c r="I65" s="75">
        <v>35155.03</v>
      </c>
      <c r="J65" s="78">
        <f t="shared" si="3"/>
        <v>29433.640000000014</v>
      </c>
      <c r="M65" s="73">
        <f>M63-M64</f>
        <v>2981.6700000000419</v>
      </c>
    </row>
    <row r="66" spans="1:13" x14ac:dyDescent="0.25">
      <c r="A66" s="227"/>
      <c r="B66" s="221"/>
      <c r="C66" s="74"/>
      <c r="D66" s="75">
        <v>39236.839999999997</v>
      </c>
      <c r="E66" s="76">
        <v>8</v>
      </c>
      <c r="F66" s="77">
        <v>43776</v>
      </c>
      <c r="G66" s="75">
        <v>39236.839999999997</v>
      </c>
      <c r="H66" s="75">
        <v>95.88</v>
      </c>
      <c r="I66" s="75">
        <v>45224.54</v>
      </c>
      <c r="J66" s="78">
        <f t="shared" si="3"/>
        <v>23541.820000000014</v>
      </c>
    </row>
    <row r="67" spans="1:13" x14ac:dyDescent="0.25">
      <c r="A67" s="227"/>
      <c r="B67" s="221"/>
      <c r="C67" s="74"/>
      <c r="D67" s="75">
        <v>39236.839999999997</v>
      </c>
      <c r="E67" s="76">
        <v>9</v>
      </c>
      <c r="F67" s="77">
        <v>43805</v>
      </c>
      <c r="G67" s="75">
        <v>39236.839999999997</v>
      </c>
      <c r="H67" s="75">
        <v>43.42</v>
      </c>
      <c r="I67" s="75">
        <v>55465.93</v>
      </c>
      <c r="J67" s="78">
        <f t="shared" si="3"/>
        <v>7356.1500000000087</v>
      </c>
    </row>
    <row r="68" spans="1:13" x14ac:dyDescent="0.25">
      <c r="A68" s="227"/>
      <c r="B68" s="221"/>
      <c r="C68" s="74"/>
      <c r="D68" s="98">
        <v>39236.839999999997</v>
      </c>
      <c r="E68" s="76">
        <v>10</v>
      </c>
      <c r="F68" s="77">
        <v>43837</v>
      </c>
      <c r="G68" s="75"/>
      <c r="H68" s="75"/>
      <c r="I68" s="75"/>
      <c r="J68" s="78">
        <f t="shared" si="3"/>
        <v>7356.1500000000087</v>
      </c>
    </row>
    <row r="69" spans="1:13" x14ac:dyDescent="0.25">
      <c r="A69" s="227"/>
      <c r="B69" s="221"/>
      <c r="C69" s="74"/>
      <c r="D69" s="98">
        <v>39236.839999999997</v>
      </c>
      <c r="E69" s="76">
        <v>11</v>
      </c>
      <c r="F69" s="77">
        <v>43868</v>
      </c>
      <c r="G69" s="75"/>
      <c r="H69" s="75"/>
      <c r="I69" s="75"/>
      <c r="J69" s="78">
        <f t="shared" si="3"/>
        <v>7356.1500000000087</v>
      </c>
      <c r="M69" s="1">
        <v>3856824.45</v>
      </c>
    </row>
    <row r="70" spans="1:13" x14ac:dyDescent="0.25">
      <c r="A70" s="227"/>
      <c r="B70" s="221"/>
      <c r="C70" s="74"/>
      <c r="D70" s="98">
        <v>39236.839999999997</v>
      </c>
      <c r="E70" s="76">
        <v>12</v>
      </c>
      <c r="F70" s="77">
        <v>43896</v>
      </c>
      <c r="G70" s="75"/>
      <c r="H70" s="75"/>
      <c r="I70" s="75"/>
      <c r="J70" s="78">
        <f t="shared" si="3"/>
        <v>7356.1500000000087</v>
      </c>
      <c r="M70" s="1">
        <v>3859754.93</v>
      </c>
    </row>
    <row r="71" spans="1:13" ht="15.75" thickBot="1" x14ac:dyDescent="0.3">
      <c r="A71" s="228"/>
      <c r="B71" s="222"/>
      <c r="C71" s="79"/>
      <c r="D71" s="80">
        <f>SUM(D54:D70)</f>
        <v>583862.35999999975</v>
      </c>
      <c r="E71" s="81"/>
      <c r="F71" s="81"/>
      <c r="G71" s="80">
        <f>SUM(G54:G70)</f>
        <v>466151.83999999985</v>
      </c>
      <c r="H71" s="80">
        <f>SUM(H54:H67)</f>
        <v>981.06</v>
      </c>
      <c r="I71" s="80">
        <f>SUM(I54:I67)</f>
        <v>463307.62</v>
      </c>
      <c r="J71" s="83">
        <f>C54+G71+H71-I71</f>
        <v>7356.1499999998487</v>
      </c>
      <c r="K71" s="1" t="s">
        <v>30</v>
      </c>
      <c r="M71" s="1">
        <f>M69-M70</f>
        <v>-2930.4799999999814</v>
      </c>
    </row>
    <row r="72" spans="1:13" ht="15.75" thickBot="1" x14ac:dyDescent="0.3">
      <c r="M72" s="73">
        <f>2981.67-2930.48</f>
        <v>51.190000000000055</v>
      </c>
    </row>
    <row r="73" spans="1:13" x14ac:dyDescent="0.25">
      <c r="A73" s="229" t="s">
        <v>13</v>
      </c>
      <c r="B73" s="232" t="s">
        <v>11</v>
      </c>
      <c r="C73" s="100">
        <v>65119.11</v>
      </c>
      <c r="D73" s="101">
        <v>54903.39</v>
      </c>
      <c r="E73" s="102">
        <v>4</v>
      </c>
      <c r="F73" s="103">
        <v>43480</v>
      </c>
      <c r="G73" s="101">
        <v>54903.39</v>
      </c>
      <c r="H73" s="101">
        <v>127.22</v>
      </c>
      <c r="I73" s="101">
        <v>45766.44</v>
      </c>
      <c r="J73" s="104">
        <f>(C73+G73+H73)-I73</f>
        <v>74383.28</v>
      </c>
    </row>
    <row r="74" spans="1:13" x14ac:dyDescent="0.25">
      <c r="A74" s="230"/>
      <c r="B74" s="233"/>
      <c r="C74" s="105"/>
      <c r="D74" s="106">
        <v>54903.39</v>
      </c>
      <c r="E74" s="107">
        <v>5</v>
      </c>
      <c r="F74" s="108">
        <v>43510</v>
      </c>
      <c r="G74" s="106">
        <v>54903.39</v>
      </c>
      <c r="H74" s="106">
        <v>179.22</v>
      </c>
      <c r="I74" s="106">
        <v>34363.06</v>
      </c>
      <c r="J74" s="109">
        <f t="shared" ref="J74:J83" si="4">(J73+G74+H74)-I74</f>
        <v>95102.83</v>
      </c>
    </row>
    <row r="75" spans="1:13" x14ac:dyDescent="0.25">
      <c r="A75" s="230"/>
      <c r="B75" s="233"/>
      <c r="C75" s="105"/>
      <c r="D75" s="106">
        <v>54903.39</v>
      </c>
      <c r="E75" s="107">
        <v>6</v>
      </c>
      <c r="F75" s="108">
        <v>43539</v>
      </c>
      <c r="G75" s="106">
        <v>54903.39</v>
      </c>
      <c r="H75" s="106">
        <v>176.52</v>
      </c>
      <c r="I75" s="106">
        <v>43771.94</v>
      </c>
      <c r="J75" s="109">
        <f t="shared" si="4"/>
        <v>106410.79999999999</v>
      </c>
    </row>
    <row r="76" spans="1:13" x14ac:dyDescent="0.25">
      <c r="A76" s="230"/>
      <c r="B76" s="233"/>
      <c r="C76" s="105"/>
      <c r="D76" s="106">
        <v>54903.39</v>
      </c>
      <c r="E76" s="107">
        <v>7</v>
      </c>
      <c r="F76" s="108">
        <v>43571</v>
      </c>
      <c r="G76" s="106">
        <v>54903.39</v>
      </c>
      <c r="H76" s="106">
        <v>182.26</v>
      </c>
      <c r="I76" s="106">
        <v>55127.57</v>
      </c>
      <c r="J76" s="109">
        <f t="shared" si="4"/>
        <v>106368.88</v>
      </c>
    </row>
    <row r="77" spans="1:13" x14ac:dyDescent="0.25">
      <c r="A77" s="230"/>
      <c r="B77" s="233"/>
      <c r="C77" s="105"/>
      <c r="D77" s="106">
        <v>54903.39</v>
      </c>
      <c r="E77" s="107">
        <v>8</v>
      </c>
      <c r="F77" s="108">
        <v>43601</v>
      </c>
      <c r="G77" s="106">
        <v>54903.39</v>
      </c>
      <c r="H77" s="106">
        <v>372.28</v>
      </c>
      <c r="I77" s="106">
        <v>55537.59</v>
      </c>
      <c r="J77" s="109">
        <f t="shared" si="4"/>
        <v>106106.96000000002</v>
      </c>
    </row>
    <row r="78" spans="1:13" x14ac:dyDescent="0.25">
      <c r="A78" s="230"/>
      <c r="B78" s="233"/>
      <c r="C78" s="105"/>
      <c r="D78" s="106">
        <v>54903.39</v>
      </c>
      <c r="E78" s="107">
        <v>9</v>
      </c>
      <c r="F78" s="108">
        <v>43630</v>
      </c>
      <c r="G78" s="106">
        <v>54903.39</v>
      </c>
      <c r="H78" s="106">
        <v>300.3</v>
      </c>
      <c r="I78" s="106">
        <v>60122.65</v>
      </c>
      <c r="J78" s="109">
        <f t="shared" si="4"/>
        <v>101188.00000000003</v>
      </c>
    </row>
    <row r="79" spans="1:13" x14ac:dyDescent="0.25">
      <c r="A79" s="230"/>
      <c r="B79" s="233"/>
      <c r="C79" s="105"/>
      <c r="D79" s="106">
        <v>54903.39</v>
      </c>
      <c r="E79" s="107">
        <v>10</v>
      </c>
      <c r="F79" s="108">
        <v>43661</v>
      </c>
      <c r="G79" s="106">
        <v>54903.39</v>
      </c>
      <c r="H79" s="106">
        <v>308.57</v>
      </c>
      <c r="I79" s="106">
        <v>56367.95</v>
      </c>
      <c r="J79" s="109">
        <f t="shared" si="4"/>
        <v>100032.01000000002</v>
      </c>
    </row>
    <row r="80" spans="1:13" x14ac:dyDescent="0.25">
      <c r="A80" s="230"/>
      <c r="B80" s="233"/>
      <c r="C80" s="105"/>
      <c r="D80" s="106"/>
      <c r="E80" s="107"/>
      <c r="F80" s="108"/>
      <c r="G80" s="106"/>
      <c r="H80" s="106"/>
      <c r="I80" s="106"/>
      <c r="J80" s="109"/>
    </row>
    <row r="81" spans="1:13" x14ac:dyDescent="0.25">
      <c r="A81" s="230"/>
      <c r="B81" s="233"/>
      <c r="C81" s="105"/>
      <c r="D81" s="106">
        <v>54903.39</v>
      </c>
      <c r="E81" s="107">
        <v>11</v>
      </c>
      <c r="F81" s="108">
        <v>43692</v>
      </c>
      <c r="G81" s="106">
        <v>54903.39</v>
      </c>
      <c r="H81" s="106">
        <v>309.77999999999997</v>
      </c>
      <c r="I81" s="106">
        <f>65395.9+2373.67</f>
        <v>67769.570000000007</v>
      </c>
      <c r="J81" s="109">
        <f>(J79+G81+H81)-I81</f>
        <v>87475.610000000015</v>
      </c>
    </row>
    <row r="82" spans="1:13" x14ac:dyDescent="0.25">
      <c r="A82" s="230"/>
      <c r="B82" s="233"/>
      <c r="C82" s="105"/>
      <c r="D82" s="106">
        <v>54903.39</v>
      </c>
      <c r="E82" s="107">
        <v>12</v>
      </c>
      <c r="F82" s="108">
        <v>43721</v>
      </c>
      <c r="G82" s="106">
        <v>54903.39</v>
      </c>
      <c r="H82" s="106">
        <v>165.75</v>
      </c>
      <c r="I82" s="106">
        <v>78193.94</v>
      </c>
      <c r="J82" s="109">
        <f t="shared" si="4"/>
        <v>64350.81</v>
      </c>
    </row>
    <row r="83" spans="1:13" x14ac:dyDescent="0.25">
      <c r="A83" s="230"/>
      <c r="B83" s="233"/>
      <c r="C83" s="110"/>
      <c r="D83" s="111"/>
      <c r="E83" s="112"/>
      <c r="F83" s="113" t="s">
        <v>20</v>
      </c>
      <c r="G83" s="111"/>
      <c r="H83" s="111">
        <v>35.020000000000003</v>
      </c>
      <c r="I83" s="111">
        <v>64385.77</v>
      </c>
      <c r="J83" s="109">
        <f t="shared" si="4"/>
        <v>5.9999999997671694E-2</v>
      </c>
    </row>
    <row r="84" spans="1:13" ht="15.75" thickBot="1" x14ac:dyDescent="0.3">
      <c r="A84" s="231"/>
      <c r="B84" s="234"/>
      <c r="C84" s="114"/>
      <c r="D84" s="115">
        <f>SUM(D73:D82)</f>
        <v>494130.51000000007</v>
      </c>
      <c r="E84" s="116"/>
      <c r="F84" s="116"/>
      <c r="G84" s="115">
        <f>SUM(G73:G82)</f>
        <v>494130.51000000007</v>
      </c>
      <c r="H84" s="115">
        <f>SUM(H73:H83)</f>
        <v>2156.9199999999996</v>
      </c>
      <c r="I84" s="115">
        <f>SUM(I73:I83)</f>
        <v>561406.48</v>
      </c>
      <c r="J84" s="117">
        <f>C73+G84+H84-I84</f>
        <v>6.0000000172294676E-2</v>
      </c>
      <c r="K84" s="1" t="s">
        <v>30</v>
      </c>
    </row>
    <row r="85" spans="1:13" ht="15.75" thickBot="1" x14ac:dyDescent="0.3">
      <c r="A85" s="118"/>
      <c r="B85" s="119"/>
      <c r="C85" s="119"/>
      <c r="D85" s="120"/>
      <c r="E85" s="120"/>
      <c r="F85" s="120"/>
      <c r="G85" s="120"/>
      <c r="H85" s="120"/>
      <c r="I85" s="120"/>
      <c r="J85" s="121"/>
    </row>
    <row r="86" spans="1:13" ht="15.75" thickBot="1" x14ac:dyDescent="0.3">
      <c r="A86" s="229" t="s">
        <v>13</v>
      </c>
      <c r="B86" s="232" t="s">
        <v>29</v>
      </c>
      <c r="C86" s="100"/>
      <c r="D86" s="101">
        <v>10800</v>
      </c>
      <c r="E86" s="102">
        <v>1</v>
      </c>
      <c r="F86" s="103">
        <v>43782</v>
      </c>
      <c r="G86" s="101">
        <v>10800</v>
      </c>
      <c r="H86" s="101">
        <v>14.99</v>
      </c>
      <c r="I86" s="101">
        <v>1025.26</v>
      </c>
      <c r="J86" s="104">
        <f>(C86+G86+H86)-I86</f>
        <v>9789.73</v>
      </c>
    </row>
    <row r="87" spans="1:13" ht="15.75" thickBot="1" x14ac:dyDescent="0.3">
      <c r="A87" s="230"/>
      <c r="B87" s="233"/>
      <c r="C87" s="105"/>
      <c r="D87" s="101">
        <v>10800</v>
      </c>
      <c r="E87" s="107">
        <v>2</v>
      </c>
      <c r="F87" s="108">
        <v>43812</v>
      </c>
      <c r="G87" s="106">
        <v>10800</v>
      </c>
      <c r="H87" s="106">
        <v>16.690000000000001</v>
      </c>
      <c r="I87" s="106">
        <v>12054.74</v>
      </c>
      <c r="J87" s="109">
        <f t="shared" ref="J87:J95" si="5">(J86+G87+H87)-I87</f>
        <v>8551.6799999999985</v>
      </c>
    </row>
    <row r="88" spans="1:13" ht="15.75" thickBot="1" x14ac:dyDescent="0.3">
      <c r="A88" s="230"/>
      <c r="B88" s="233"/>
      <c r="C88" s="105"/>
      <c r="D88" s="99">
        <v>10800</v>
      </c>
      <c r="E88" s="107">
        <v>3</v>
      </c>
      <c r="F88" s="103">
        <v>43843</v>
      </c>
      <c r="G88" s="106"/>
      <c r="H88" s="106"/>
      <c r="I88" s="106"/>
      <c r="J88" s="109">
        <f t="shared" si="5"/>
        <v>8551.6799999999985</v>
      </c>
    </row>
    <row r="89" spans="1:13" ht="15.75" thickBot="1" x14ac:dyDescent="0.3">
      <c r="A89" s="230"/>
      <c r="B89" s="233"/>
      <c r="C89" s="105"/>
      <c r="D89" s="99">
        <v>10800</v>
      </c>
      <c r="E89" s="102">
        <v>4</v>
      </c>
      <c r="F89" s="108">
        <v>43874</v>
      </c>
      <c r="G89" s="106"/>
      <c r="H89" s="106"/>
      <c r="I89" s="106"/>
      <c r="J89" s="109">
        <f t="shared" si="5"/>
        <v>8551.6799999999985</v>
      </c>
    </row>
    <row r="90" spans="1:13" ht="15.75" thickBot="1" x14ac:dyDescent="0.3">
      <c r="A90" s="230"/>
      <c r="B90" s="233"/>
      <c r="C90" s="105"/>
      <c r="D90" s="99">
        <v>10800</v>
      </c>
      <c r="E90" s="107">
        <v>5</v>
      </c>
      <c r="F90" s="103">
        <v>43903</v>
      </c>
      <c r="G90" s="106"/>
      <c r="H90" s="106"/>
      <c r="I90" s="106"/>
      <c r="J90" s="109">
        <f t="shared" si="5"/>
        <v>8551.6799999999985</v>
      </c>
      <c r="M90" s="72"/>
    </row>
    <row r="91" spans="1:13" ht="15.75" thickBot="1" x14ac:dyDescent="0.3">
      <c r="A91" s="230"/>
      <c r="B91" s="233"/>
      <c r="C91" s="105"/>
      <c r="D91" s="99">
        <v>10800</v>
      </c>
      <c r="E91" s="107">
        <v>6</v>
      </c>
      <c r="F91" s="108">
        <v>43934</v>
      </c>
      <c r="G91" s="106"/>
      <c r="H91" s="106"/>
      <c r="I91" s="106"/>
      <c r="J91" s="109">
        <f t="shared" si="5"/>
        <v>8551.6799999999985</v>
      </c>
    </row>
    <row r="92" spans="1:13" ht="15.75" thickBot="1" x14ac:dyDescent="0.3">
      <c r="A92" s="230"/>
      <c r="B92" s="233"/>
      <c r="C92" s="105"/>
      <c r="D92" s="99">
        <v>10800</v>
      </c>
      <c r="E92" s="102">
        <v>7</v>
      </c>
      <c r="F92" s="103">
        <v>43964</v>
      </c>
      <c r="G92" s="106"/>
      <c r="H92" s="106"/>
      <c r="I92" s="106"/>
      <c r="J92" s="109">
        <f t="shared" si="5"/>
        <v>8551.6799999999985</v>
      </c>
    </row>
    <row r="93" spans="1:13" ht="15.75" thickBot="1" x14ac:dyDescent="0.3">
      <c r="A93" s="230"/>
      <c r="B93" s="233"/>
      <c r="C93" s="105"/>
      <c r="D93" s="99">
        <v>10800</v>
      </c>
      <c r="E93" s="107">
        <v>8</v>
      </c>
      <c r="F93" s="108">
        <v>43995</v>
      </c>
      <c r="G93" s="106"/>
      <c r="H93" s="106"/>
      <c r="I93" s="106"/>
      <c r="J93" s="109">
        <f t="shared" si="5"/>
        <v>8551.6799999999985</v>
      </c>
    </row>
    <row r="94" spans="1:13" ht="15.75" thickBot="1" x14ac:dyDescent="0.3">
      <c r="A94" s="230"/>
      <c r="B94" s="233"/>
      <c r="C94" s="105"/>
      <c r="D94" s="99">
        <v>10800</v>
      </c>
      <c r="E94" s="107">
        <v>9</v>
      </c>
      <c r="F94" s="103">
        <v>44025</v>
      </c>
      <c r="G94" s="106"/>
      <c r="H94" s="106"/>
      <c r="I94" s="106"/>
      <c r="J94" s="109">
        <f t="shared" si="5"/>
        <v>8551.6799999999985</v>
      </c>
    </row>
    <row r="95" spans="1:13" x14ac:dyDescent="0.25">
      <c r="A95" s="230"/>
      <c r="B95" s="233"/>
      <c r="C95" s="110"/>
      <c r="D95" s="99">
        <v>10764.88</v>
      </c>
      <c r="E95" s="102">
        <v>10</v>
      </c>
      <c r="F95" s="108">
        <v>44056</v>
      </c>
      <c r="G95" s="111"/>
      <c r="H95" s="111"/>
      <c r="I95" s="111"/>
      <c r="J95" s="109">
        <f t="shared" si="5"/>
        <v>8551.6799999999985</v>
      </c>
    </row>
    <row r="96" spans="1:13" ht="15.75" thickBot="1" x14ac:dyDescent="0.3">
      <c r="A96" s="231"/>
      <c r="B96" s="234"/>
      <c r="C96" s="114"/>
      <c r="D96" s="115">
        <f>SUM(D86:D95)</f>
        <v>107964.88</v>
      </c>
      <c r="E96" s="116"/>
      <c r="F96" s="116"/>
      <c r="G96" s="115">
        <f>SUM(G86:G94)</f>
        <v>21600</v>
      </c>
      <c r="H96" s="115">
        <f>SUM(H86:H95)</f>
        <v>31.68</v>
      </c>
      <c r="I96" s="115">
        <f>SUM(I86:I95)</f>
        <v>13080</v>
      </c>
      <c r="J96" s="117">
        <f>C86+G96+H96-I96</f>
        <v>8551.68</v>
      </c>
      <c r="K96" s="1" t="s">
        <v>30</v>
      </c>
    </row>
    <row r="98" spans="1:10" ht="15.75" thickBot="1" x14ac:dyDescent="0.3"/>
    <row r="99" spans="1:10" x14ac:dyDescent="0.25">
      <c r="A99" s="235" t="s">
        <v>22</v>
      </c>
      <c r="B99" s="238"/>
      <c r="C99" s="122">
        <v>3948.27</v>
      </c>
      <c r="D99" s="123">
        <v>23394.07</v>
      </c>
      <c r="E99" s="124">
        <v>10</v>
      </c>
      <c r="F99" s="125">
        <v>43493</v>
      </c>
      <c r="G99" s="123">
        <v>21695.74</v>
      </c>
      <c r="H99" s="126"/>
      <c r="I99" s="126">
        <v>19754.16</v>
      </c>
      <c r="J99" s="127">
        <f>C99+G99+H99-I99</f>
        <v>5889.8500000000022</v>
      </c>
    </row>
    <row r="100" spans="1:10" x14ac:dyDescent="0.25">
      <c r="A100" s="236"/>
      <c r="B100" s="239"/>
      <c r="C100" s="128"/>
      <c r="D100" s="129">
        <v>23394.07</v>
      </c>
      <c r="E100" s="130">
        <v>11</v>
      </c>
      <c r="F100" s="131">
        <v>43524</v>
      </c>
      <c r="G100" s="129">
        <v>21690.31</v>
      </c>
      <c r="H100" s="129"/>
      <c r="I100" s="129">
        <v>15030.49</v>
      </c>
      <c r="J100" s="132">
        <f t="shared" ref="J100:J114" si="6">J99+G100+H100-I100</f>
        <v>12549.670000000004</v>
      </c>
    </row>
    <row r="101" spans="1:10" x14ac:dyDescent="0.25">
      <c r="A101" s="236"/>
      <c r="B101" s="239"/>
      <c r="C101" s="128"/>
      <c r="D101" s="129">
        <v>23394.07</v>
      </c>
      <c r="E101" s="130">
        <v>12</v>
      </c>
      <c r="F101" s="131">
        <v>43552</v>
      </c>
      <c r="G101" s="129">
        <v>21682.98</v>
      </c>
      <c r="H101" s="129"/>
      <c r="I101" s="129">
        <v>13413.99</v>
      </c>
      <c r="J101" s="132">
        <f t="shared" si="6"/>
        <v>20818.660000000003</v>
      </c>
    </row>
    <row r="102" spans="1:10" x14ac:dyDescent="0.25">
      <c r="A102" s="236"/>
      <c r="B102" s="239"/>
      <c r="C102" s="128"/>
      <c r="D102" s="129">
        <f>24036.06+0.07</f>
        <v>24036.13</v>
      </c>
      <c r="E102" s="130">
        <v>1</v>
      </c>
      <c r="F102" s="131">
        <v>43584</v>
      </c>
      <c r="G102" s="129">
        <v>22312.15</v>
      </c>
      <c r="H102" s="129"/>
      <c r="I102" s="129">
        <v>12268.76</v>
      </c>
      <c r="J102" s="132">
        <f t="shared" si="6"/>
        <v>30862.050000000003</v>
      </c>
    </row>
    <row r="103" spans="1:10" x14ac:dyDescent="0.25">
      <c r="A103" s="236"/>
      <c r="B103" s="239"/>
      <c r="C103" s="128"/>
      <c r="D103" s="129">
        <v>24036.06</v>
      </c>
      <c r="E103" s="130">
        <v>2</v>
      </c>
      <c r="F103" s="131">
        <v>43613</v>
      </c>
      <c r="G103" s="129">
        <v>22302.32</v>
      </c>
      <c r="H103" s="129"/>
      <c r="I103" s="129">
        <v>16919.22</v>
      </c>
      <c r="J103" s="132">
        <f t="shared" si="6"/>
        <v>36245.15</v>
      </c>
    </row>
    <row r="104" spans="1:10" x14ac:dyDescent="0.25">
      <c r="A104" s="236"/>
      <c r="B104" s="239"/>
      <c r="C104" s="128"/>
      <c r="D104" s="129">
        <v>24036.06</v>
      </c>
      <c r="E104" s="130">
        <v>3</v>
      </c>
      <c r="F104" s="131">
        <v>43644</v>
      </c>
      <c r="G104" s="129">
        <v>22300.07</v>
      </c>
      <c r="H104" s="129"/>
      <c r="I104" s="129">
        <v>18487.52</v>
      </c>
      <c r="J104" s="132">
        <f t="shared" si="6"/>
        <v>40057.699999999997</v>
      </c>
    </row>
    <row r="105" spans="1:10" x14ac:dyDescent="0.25">
      <c r="A105" s="236"/>
      <c r="B105" s="239"/>
      <c r="C105" s="128"/>
      <c r="D105" s="129">
        <v>24036.06</v>
      </c>
      <c r="E105" s="130">
        <v>4</v>
      </c>
      <c r="F105" s="131">
        <v>43672</v>
      </c>
      <c r="G105" s="129">
        <v>22299.9</v>
      </c>
      <c r="H105" s="129"/>
      <c r="I105" s="129">
        <v>19324.78</v>
      </c>
      <c r="J105" s="132">
        <f t="shared" si="6"/>
        <v>43032.82</v>
      </c>
    </row>
    <row r="106" spans="1:10" x14ac:dyDescent="0.25">
      <c r="A106" s="236"/>
      <c r="B106" s="239"/>
      <c r="C106" s="128"/>
      <c r="D106" s="129"/>
      <c r="E106" s="130"/>
      <c r="F106" s="131"/>
      <c r="G106" s="129"/>
      <c r="H106" s="129"/>
      <c r="I106" s="129"/>
      <c r="J106" s="132"/>
    </row>
    <row r="107" spans="1:10" x14ac:dyDescent="0.25">
      <c r="A107" s="236"/>
      <c r="B107" s="239"/>
      <c r="C107" s="128"/>
      <c r="D107" s="129">
        <v>24036.06</v>
      </c>
      <c r="E107" s="130">
        <v>5</v>
      </c>
      <c r="F107" s="131">
        <v>43705</v>
      </c>
      <c r="G107" s="129">
        <v>22296.6</v>
      </c>
      <c r="H107" s="129"/>
      <c r="I107" s="129">
        <v>12246.98</v>
      </c>
      <c r="J107" s="132">
        <f>J105+G107+H107-I107</f>
        <v>53082.44</v>
      </c>
    </row>
    <row r="108" spans="1:10" x14ac:dyDescent="0.25">
      <c r="A108" s="236"/>
      <c r="B108" s="239"/>
      <c r="C108" s="128"/>
      <c r="D108" s="129">
        <v>24036.06</v>
      </c>
      <c r="E108" s="130">
        <v>6</v>
      </c>
      <c r="F108" s="131">
        <v>43735</v>
      </c>
      <c r="G108" s="129">
        <v>22294.68</v>
      </c>
      <c r="H108" s="129"/>
      <c r="I108" s="129">
        <v>13251.07</v>
      </c>
      <c r="J108" s="132">
        <f t="shared" si="6"/>
        <v>62126.049999999996</v>
      </c>
    </row>
    <row r="109" spans="1:10" x14ac:dyDescent="0.25">
      <c r="A109" s="236"/>
      <c r="B109" s="239"/>
      <c r="C109" s="128"/>
      <c r="D109" s="129">
        <v>24036.06</v>
      </c>
      <c r="E109" s="130">
        <v>7</v>
      </c>
      <c r="F109" s="131">
        <v>43766</v>
      </c>
      <c r="G109" s="129">
        <v>22294.68</v>
      </c>
      <c r="H109" s="129"/>
      <c r="I109" s="129">
        <v>25498.74</v>
      </c>
      <c r="J109" s="132">
        <f t="shared" si="6"/>
        <v>58921.989999999991</v>
      </c>
    </row>
    <row r="110" spans="1:10" x14ac:dyDescent="0.25">
      <c r="A110" s="236"/>
      <c r="B110" s="239"/>
      <c r="C110" s="128"/>
      <c r="D110" s="129">
        <v>24036.06</v>
      </c>
      <c r="E110" s="130">
        <v>8</v>
      </c>
      <c r="F110" s="131">
        <v>43797</v>
      </c>
      <c r="G110" s="129">
        <v>24036.07</v>
      </c>
      <c r="H110" s="129"/>
      <c r="I110" s="129">
        <v>43425.48</v>
      </c>
      <c r="J110" s="132">
        <f t="shared" si="6"/>
        <v>39532.579999999994</v>
      </c>
    </row>
    <row r="111" spans="1:10" x14ac:dyDescent="0.25">
      <c r="A111" s="236"/>
      <c r="B111" s="239"/>
      <c r="C111" s="128"/>
      <c r="D111" s="129">
        <v>24036.06</v>
      </c>
      <c r="E111" s="130">
        <v>9</v>
      </c>
      <c r="F111" s="131">
        <v>43819</v>
      </c>
      <c r="G111" s="129">
        <v>24036.07</v>
      </c>
      <c r="H111" s="129"/>
      <c r="I111" s="129">
        <v>33099.440000000002</v>
      </c>
      <c r="J111" s="132">
        <f>J110+G111+H111-I111</f>
        <v>30469.209999999992</v>
      </c>
    </row>
    <row r="112" spans="1:10" x14ac:dyDescent="0.25">
      <c r="A112" s="236"/>
      <c r="B112" s="239"/>
      <c r="C112" s="128"/>
      <c r="D112" s="98">
        <v>24036.06</v>
      </c>
      <c r="E112" s="130">
        <v>10</v>
      </c>
      <c r="F112" s="131" t="s">
        <v>35</v>
      </c>
      <c r="G112" s="129"/>
      <c r="H112" s="129"/>
      <c r="I112" s="129"/>
      <c r="J112" s="132">
        <f t="shared" si="6"/>
        <v>30469.209999999992</v>
      </c>
    </row>
    <row r="113" spans="1:11" x14ac:dyDescent="0.25">
      <c r="A113" s="236"/>
      <c r="B113" s="239"/>
      <c r="C113" s="128"/>
      <c r="D113" s="98">
        <v>24036.06</v>
      </c>
      <c r="E113" s="130">
        <v>11</v>
      </c>
      <c r="F113" s="131">
        <v>43889</v>
      </c>
      <c r="G113" s="129"/>
      <c r="H113" s="129"/>
      <c r="I113" s="129"/>
      <c r="J113" s="132">
        <f t="shared" si="6"/>
        <v>30469.209999999992</v>
      </c>
    </row>
    <row r="114" spans="1:11" x14ac:dyDescent="0.25">
      <c r="A114" s="236"/>
      <c r="B114" s="239"/>
      <c r="C114" s="128"/>
      <c r="D114" s="98">
        <v>24036.06</v>
      </c>
      <c r="E114" s="130">
        <v>12</v>
      </c>
      <c r="F114" s="131">
        <v>43917</v>
      </c>
      <c r="G114" s="129"/>
      <c r="H114" s="129"/>
      <c r="I114" s="129"/>
      <c r="J114" s="132">
        <f t="shared" si="6"/>
        <v>30469.209999999992</v>
      </c>
    </row>
    <row r="115" spans="1:11" ht="15.75" thickBot="1" x14ac:dyDescent="0.3">
      <c r="A115" s="237"/>
      <c r="B115" s="240"/>
      <c r="C115" s="133"/>
      <c r="D115" s="134">
        <f>SUM(D99:D114)</f>
        <v>358615</v>
      </c>
      <c r="E115" s="135"/>
      <c r="F115" s="135"/>
      <c r="G115" s="134">
        <f>SUM(G99:G114)</f>
        <v>269241.57</v>
      </c>
      <c r="H115" s="134">
        <f>SUM(H99:H111)</f>
        <v>0</v>
      </c>
      <c r="I115" s="134">
        <f>SUM(I99:I111)</f>
        <v>242720.63</v>
      </c>
      <c r="J115" s="136">
        <f>C99+G115+H115-I115</f>
        <v>30469.210000000021</v>
      </c>
      <c r="K115" s="1" t="s">
        <v>30</v>
      </c>
    </row>
    <row r="116" spans="1:11" ht="15.75" thickBot="1" x14ac:dyDescent="0.3">
      <c r="A116" s="137"/>
      <c r="B116" s="138"/>
      <c r="C116" s="138"/>
      <c r="D116" s="139"/>
      <c r="E116" s="139"/>
      <c r="F116" s="139"/>
      <c r="G116" s="139"/>
      <c r="H116" s="139"/>
      <c r="I116" s="139"/>
      <c r="J116" s="140"/>
    </row>
    <row r="117" spans="1:11" x14ac:dyDescent="0.25">
      <c r="A117" s="235" t="s">
        <v>23</v>
      </c>
      <c r="B117" s="238"/>
      <c r="C117" s="141"/>
      <c r="D117" s="126">
        <v>14695</v>
      </c>
      <c r="E117" s="142">
        <v>1</v>
      </c>
      <c r="F117" s="143">
        <v>43584</v>
      </c>
      <c r="G117" s="126">
        <v>14695</v>
      </c>
      <c r="H117" s="126">
        <f>53.74+42.2</f>
        <v>95.94</v>
      </c>
      <c r="I117" s="126">
        <v>5731.74</v>
      </c>
      <c r="J117" s="127">
        <f>C117+G117+H117-I117</f>
        <v>9059.2000000000007</v>
      </c>
    </row>
    <row r="118" spans="1:11" x14ac:dyDescent="0.25">
      <c r="A118" s="236"/>
      <c r="B118" s="239"/>
      <c r="C118" s="128"/>
      <c r="D118" s="129">
        <v>17095</v>
      </c>
      <c r="E118" s="130">
        <v>2</v>
      </c>
      <c r="F118" s="131">
        <v>43672</v>
      </c>
      <c r="G118" s="129">
        <v>17095</v>
      </c>
      <c r="H118" s="129">
        <f>28.8+68.26+70.55</f>
        <v>167.61</v>
      </c>
      <c r="I118" s="129">
        <v>9413.41</v>
      </c>
      <c r="J118" s="132">
        <f>J117+G118+H118-I118</f>
        <v>16908.400000000001</v>
      </c>
    </row>
    <row r="119" spans="1:11" x14ac:dyDescent="0.25">
      <c r="A119" s="236"/>
      <c r="B119" s="239"/>
      <c r="C119" s="128"/>
      <c r="D119" s="129"/>
      <c r="E119" s="130"/>
      <c r="F119" s="131"/>
      <c r="G119" s="129"/>
      <c r="H119" s="129"/>
      <c r="I119" s="129"/>
      <c r="J119" s="132"/>
    </row>
    <row r="120" spans="1:11" x14ac:dyDescent="0.25">
      <c r="A120" s="236"/>
      <c r="B120" s="239"/>
      <c r="C120" s="128"/>
      <c r="D120" s="129">
        <v>13995</v>
      </c>
      <c r="E120" s="130">
        <v>3</v>
      </c>
      <c r="F120" s="131">
        <v>43766</v>
      </c>
      <c r="G120" s="129">
        <v>13995</v>
      </c>
      <c r="H120" s="129">
        <v>185.13</v>
      </c>
      <c r="I120" s="129">
        <v>12183.37</v>
      </c>
      <c r="J120" s="132">
        <f>J118+G120+H120-I120</f>
        <v>18905.160000000003</v>
      </c>
    </row>
    <row r="121" spans="1:11" x14ac:dyDescent="0.25">
      <c r="A121" s="236"/>
      <c r="B121" s="239"/>
      <c r="C121" s="128"/>
      <c r="D121" s="98">
        <v>14759</v>
      </c>
      <c r="E121" s="130">
        <v>4</v>
      </c>
      <c r="F121" s="131">
        <v>43858</v>
      </c>
      <c r="G121" s="129"/>
      <c r="H121" s="129"/>
      <c r="I121" s="129"/>
      <c r="J121" s="132">
        <f t="shared" ref="J121:J126" si="7">J120+G121+H121-I121</f>
        <v>18905.160000000003</v>
      </c>
    </row>
    <row r="122" spans="1:11" x14ac:dyDescent="0.25">
      <c r="A122" s="236"/>
      <c r="B122" s="239"/>
      <c r="C122" s="128"/>
      <c r="D122" s="98">
        <v>15585</v>
      </c>
      <c r="E122" s="130">
        <v>5</v>
      </c>
      <c r="F122" s="131">
        <v>43949</v>
      </c>
      <c r="G122" s="129"/>
      <c r="H122" s="129"/>
      <c r="I122" s="129"/>
      <c r="J122" s="132">
        <f t="shared" si="7"/>
        <v>18905.160000000003</v>
      </c>
    </row>
    <row r="123" spans="1:11" x14ac:dyDescent="0.25">
      <c r="A123" s="236"/>
      <c r="B123" s="239"/>
      <c r="C123" s="128"/>
      <c r="D123" s="98">
        <v>17485</v>
      </c>
      <c r="E123" s="130">
        <v>6</v>
      </c>
      <c r="F123" s="131">
        <v>44040</v>
      </c>
      <c r="G123" s="129"/>
      <c r="H123" s="129"/>
      <c r="I123" s="129"/>
      <c r="J123" s="132">
        <f t="shared" si="7"/>
        <v>18905.160000000003</v>
      </c>
    </row>
    <row r="124" spans="1:11" x14ac:dyDescent="0.25">
      <c r="A124" s="236"/>
      <c r="B124" s="239"/>
      <c r="C124" s="128"/>
      <c r="D124" s="98">
        <v>14085</v>
      </c>
      <c r="E124" s="130">
        <v>7</v>
      </c>
      <c r="F124" s="131">
        <v>44132</v>
      </c>
      <c r="G124" s="129"/>
      <c r="H124" s="129"/>
      <c r="I124" s="129"/>
      <c r="J124" s="132">
        <f>J123+G124+H124-I124</f>
        <v>18905.160000000003</v>
      </c>
    </row>
    <row r="125" spans="1:11" x14ac:dyDescent="0.25">
      <c r="A125" s="236"/>
      <c r="B125" s="239"/>
      <c r="C125" s="128"/>
      <c r="D125" s="98">
        <v>15042.24</v>
      </c>
      <c r="E125" s="130">
        <v>8</v>
      </c>
      <c r="F125" s="131">
        <v>44224</v>
      </c>
      <c r="G125" s="129"/>
      <c r="H125" s="129"/>
      <c r="I125" s="129"/>
      <c r="J125" s="132">
        <f t="shared" si="7"/>
        <v>18905.160000000003</v>
      </c>
      <c r="K125" s="1" t="s">
        <v>28</v>
      </c>
    </row>
    <row r="126" spans="1:11" x14ac:dyDescent="0.25">
      <c r="A126" s="236"/>
      <c r="B126" s="239"/>
      <c r="C126" s="128"/>
      <c r="D126" s="129"/>
      <c r="E126" s="130"/>
      <c r="F126" s="131"/>
      <c r="G126" s="129"/>
      <c r="H126" s="129"/>
      <c r="I126" s="129"/>
      <c r="J126" s="132">
        <f t="shared" si="7"/>
        <v>18905.160000000003</v>
      </c>
    </row>
    <row r="127" spans="1:11" ht="15.75" thickBot="1" x14ac:dyDescent="0.3">
      <c r="A127" s="237"/>
      <c r="B127" s="240"/>
      <c r="C127" s="133"/>
      <c r="D127" s="134">
        <f>SUM(D117:D126)</f>
        <v>122741.24</v>
      </c>
      <c r="E127" s="135"/>
      <c r="F127" s="135"/>
      <c r="G127" s="134">
        <f>SUM(G117:G126)</f>
        <v>45785</v>
      </c>
      <c r="H127" s="134">
        <f>SUM(H117:H126)</f>
        <v>448.68</v>
      </c>
      <c r="I127" s="134">
        <f>SUM(I117:I126)</f>
        <v>27328.52</v>
      </c>
      <c r="J127" s="136">
        <f>C117+G127+H127-I127</f>
        <v>18905.16</v>
      </c>
      <c r="K127" s="1" t="s">
        <v>30</v>
      </c>
    </row>
    <row r="128" spans="1:11" ht="15.75" thickBot="1" x14ac:dyDescent="0.3">
      <c r="A128" s="137"/>
      <c r="B128" s="138"/>
      <c r="C128" s="138"/>
      <c r="D128" s="139"/>
      <c r="E128" s="139"/>
      <c r="F128" s="139"/>
      <c r="G128" s="139"/>
      <c r="H128" s="139"/>
      <c r="I128" s="139"/>
      <c r="J128" s="140"/>
    </row>
    <row r="129" spans="1:10" x14ac:dyDescent="0.25">
      <c r="A129" s="235" t="s">
        <v>24</v>
      </c>
      <c r="B129" s="238"/>
      <c r="C129" s="141">
        <v>3700</v>
      </c>
      <c r="D129" s="129">
        <v>3700</v>
      </c>
      <c r="E129" s="130">
        <v>10</v>
      </c>
      <c r="F129" s="131">
        <v>43490</v>
      </c>
      <c r="G129" s="129">
        <v>3700</v>
      </c>
      <c r="H129" s="129"/>
      <c r="I129" s="129">
        <v>3700</v>
      </c>
      <c r="J129" s="127">
        <f>C129+G129+H129-I129</f>
        <v>3700</v>
      </c>
    </row>
    <row r="130" spans="1:10" x14ac:dyDescent="0.25">
      <c r="A130" s="236"/>
      <c r="B130" s="239"/>
      <c r="C130" s="128"/>
      <c r="D130" s="129">
        <v>3700</v>
      </c>
      <c r="E130" s="130">
        <v>11</v>
      </c>
      <c r="F130" s="131">
        <v>43521</v>
      </c>
      <c r="G130" s="129">
        <v>3700</v>
      </c>
      <c r="H130" s="129"/>
      <c r="I130" s="129">
        <v>3700</v>
      </c>
      <c r="J130" s="132">
        <f>J129+G130+H130-I130</f>
        <v>3700</v>
      </c>
    </row>
    <row r="131" spans="1:10" x14ac:dyDescent="0.25">
      <c r="A131" s="236"/>
      <c r="B131" s="239"/>
      <c r="C131" s="128"/>
      <c r="D131" s="129">
        <v>3700</v>
      </c>
      <c r="E131" s="130">
        <v>12</v>
      </c>
      <c r="F131" s="131">
        <v>43549</v>
      </c>
      <c r="G131" s="129">
        <v>3700</v>
      </c>
      <c r="H131" s="129"/>
      <c r="I131" s="129">
        <v>3700</v>
      </c>
      <c r="J131" s="132">
        <f t="shared" ref="J131:J144" si="8">J130+G131+H131-I131</f>
        <v>3700</v>
      </c>
    </row>
    <row r="132" spans="1:10" x14ac:dyDescent="0.25">
      <c r="A132" s="236"/>
      <c r="B132" s="239"/>
      <c r="C132" s="128"/>
      <c r="D132" s="129">
        <v>3700</v>
      </c>
      <c r="E132" s="130">
        <v>13</v>
      </c>
      <c r="F132" s="131">
        <v>43580</v>
      </c>
      <c r="G132" s="129">
        <v>3700</v>
      </c>
      <c r="H132" s="129"/>
      <c r="I132" s="129">
        <v>3700</v>
      </c>
      <c r="J132" s="132">
        <f t="shared" si="8"/>
        <v>3700</v>
      </c>
    </row>
    <row r="133" spans="1:10" x14ac:dyDescent="0.25">
      <c r="A133" s="236"/>
      <c r="B133" s="239"/>
      <c r="C133" s="128"/>
      <c r="D133" s="129">
        <v>3700</v>
      </c>
      <c r="E133" s="130">
        <v>14</v>
      </c>
      <c r="F133" s="131">
        <v>43609</v>
      </c>
      <c r="G133" s="129">
        <v>3700</v>
      </c>
      <c r="H133" s="129"/>
      <c r="I133" s="129">
        <v>3700</v>
      </c>
      <c r="J133" s="132">
        <f t="shared" si="8"/>
        <v>3700</v>
      </c>
    </row>
    <row r="134" spans="1:10" x14ac:dyDescent="0.25">
      <c r="A134" s="236"/>
      <c r="B134" s="239"/>
      <c r="C134" s="128"/>
      <c r="D134" s="129">
        <v>3700</v>
      </c>
      <c r="E134" s="130">
        <v>15</v>
      </c>
      <c r="F134" s="131">
        <v>43641</v>
      </c>
      <c r="G134" s="129">
        <v>3700</v>
      </c>
      <c r="H134" s="129"/>
      <c r="I134" s="129">
        <v>3700</v>
      </c>
      <c r="J134" s="132">
        <f t="shared" si="8"/>
        <v>3700</v>
      </c>
    </row>
    <row r="135" spans="1:10" x14ac:dyDescent="0.25">
      <c r="A135" s="236"/>
      <c r="B135" s="239"/>
      <c r="C135" s="128"/>
      <c r="D135" s="129">
        <v>3700</v>
      </c>
      <c r="E135" s="130">
        <v>16</v>
      </c>
      <c r="F135" s="131">
        <v>43671</v>
      </c>
      <c r="G135" s="129">
        <v>3700</v>
      </c>
      <c r="H135" s="129"/>
      <c r="I135" s="129">
        <v>3700</v>
      </c>
      <c r="J135" s="132">
        <f t="shared" si="8"/>
        <v>3700</v>
      </c>
    </row>
    <row r="136" spans="1:10" x14ac:dyDescent="0.25">
      <c r="A136" s="236"/>
      <c r="B136" s="239"/>
      <c r="C136" s="128"/>
      <c r="D136" s="129"/>
      <c r="E136" s="130"/>
      <c r="F136" s="131"/>
      <c r="G136" s="129"/>
      <c r="H136" s="129"/>
      <c r="I136" s="129"/>
      <c r="J136" s="132"/>
    </row>
    <row r="137" spans="1:10" x14ac:dyDescent="0.25">
      <c r="A137" s="236"/>
      <c r="B137" s="239"/>
      <c r="C137" s="128"/>
      <c r="D137" s="129">
        <v>3700</v>
      </c>
      <c r="E137" s="130">
        <v>17</v>
      </c>
      <c r="F137" s="131">
        <v>43700</v>
      </c>
      <c r="G137" s="129">
        <v>3700</v>
      </c>
      <c r="H137" s="129"/>
      <c r="I137" s="129">
        <v>3700</v>
      </c>
      <c r="J137" s="132">
        <f>J135+G137+H137-I137</f>
        <v>3700</v>
      </c>
    </row>
    <row r="138" spans="1:10" x14ac:dyDescent="0.25">
      <c r="A138" s="236"/>
      <c r="B138" s="239"/>
      <c r="C138" s="128"/>
      <c r="D138" s="129">
        <v>3700</v>
      </c>
      <c r="E138" s="130">
        <v>18</v>
      </c>
      <c r="F138" s="131">
        <v>43733</v>
      </c>
      <c r="G138" s="129">
        <v>3700</v>
      </c>
      <c r="H138" s="129"/>
      <c r="I138" s="129">
        <v>3700</v>
      </c>
      <c r="J138" s="132">
        <f t="shared" si="8"/>
        <v>3700</v>
      </c>
    </row>
    <row r="139" spans="1:10" x14ac:dyDescent="0.25">
      <c r="A139" s="236"/>
      <c r="B139" s="239"/>
      <c r="C139" s="128"/>
      <c r="D139" s="129">
        <v>3700</v>
      </c>
      <c r="E139" s="130">
        <v>19</v>
      </c>
      <c r="F139" s="131">
        <v>43763</v>
      </c>
      <c r="G139" s="129">
        <v>3700</v>
      </c>
      <c r="H139" s="129"/>
      <c r="I139" s="129">
        <v>3700</v>
      </c>
      <c r="J139" s="132">
        <f t="shared" si="8"/>
        <v>3700</v>
      </c>
    </row>
    <row r="140" spans="1:10" x14ac:dyDescent="0.25">
      <c r="A140" s="236"/>
      <c r="B140" s="239"/>
      <c r="C140" s="128"/>
      <c r="D140" s="129">
        <v>1850</v>
      </c>
      <c r="E140" s="130">
        <v>20</v>
      </c>
      <c r="F140" s="131">
        <v>43783</v>
      </c>
      <c r="G140" s="129">
        <v>1850</v>
      </c>
      <c r="H140" s="129"/>
      <c r="I140" s="129"/>
      <c r="J140" s="132">
        <f t="shared" si="8"/>
        <v>5550</v>
      </c>
    </row>
    <row r="141" spans="1:10" x14ac:dyDescent="0.25">
      <c r="A141" s="236"/>
      <c r="B141" s="239"/>
      <c r="C141" s="128"/>
      <c r="D141" s="129">
        <v>3700</v>
      </c>
      <c r="E141" s="130">
        <v>21</v>
      </c>
      <c r="F141" s="131">
        <v>43794</v>
      </c>
      <c r="G141" s="129">
        <v>3700</v>
      </c>
      <c r="H141" s="129"/>
      <c r="I141" s="129">
        <v>3700</v>
      </c>
      <c r="J141" s="132">
        <f t="shared" si="8"/>
        <v>5550</v>
      </c>
    </row>
    <row r="142" spans="1:10" x14ac:dyDescent="0.25">
      <c r="A142" s="236"/>
      <c r="B142" s="239"/>
      <c r="C142" s="128"/>
      <c r="D142" s="129">
        <v>1850</v>
      </c>
      <c r="E142" s="130">
        <v>22</v>
      </c>
      <c r="F142" s="131">
        <v>43815</v>
      </c>
      <c r="G142" s="129">
        <v>1850</v>
      </c>
      <c r="H142" s="129"/>
      <c r="I142" s="129"/>
      <c r="J142" s="132">
        <f t="shared" si="8"/>
        <v>7400</v>
      </c>
    </row>
    <row r="143" spans="1:10" x14ac:dyDescent="0.25">
      <c r="A143" s="236"/>
      <c r="B143" s="239"/>
      <c r="C143" s="128"/>
      <c r="D143" s="129">
        <v>3700</v>
      </c>
      <c r="E143" s="130">
        <v>23</v>
      </c>
      <c r="F143" s="131">
        <v>43819</v>
      </c>
      <c r="G143" s="129">
        <v>3700</v>
      </c>
      <c r="H143" s="129"/>
      <c r="I143" s="129">
        <v>7400</v>
      </c>
      <c r="J143" s="132">
        <f t="shared" si="8"/>
        <v>3700</v>
      </c>
    </row>
    <row r="144" spans="1:10" x14ac:dyDescent="0.25">
      <c r="A144" s="236"/>
      <c r="B144" s="239"/>
      <c r="C144" s="128"/>
      <c r="D144" s="129"/>
      <c r="E144" s="130"/>
      <c r="F144" s="131"/>
      <c r="G144" s="129"/>
      <c r="H144" s="129"/>
      <c r="I144" s="129"/>
      <c r="J144" s="132">
        <f t="shared" si="8"/>
        <v>3700</v>
      </c>
    </row>
    <row r="145" spans="1:11" ht="15.75" thickBot="1" x14ac:dyDescent="0.3">
      <c r="A145" s="237"/>
      <c r="B145" s="240"/>
      <c r="C145" s="133"/>
      <c r="D145" s="134">
        <f>SUM(D129:D144)</f>
        <v>48100</v>
      </c>
      <c r="E145" s="135"/>
      <c r="F145" s="135"/>
      <c r="G145" s="134">
        <f>SUM(G129:G144)</f>
        <v>48100</v>
      </c>
      <c r="H145" s="134">
        <f>SUM(H129:H141)</f>
        <v>0</v>
      </c>
      <c r="I145" s="134">
        <f>SUM(I129:I144)</f>
        <v>48100</v>
      </c>
      <c r="J145" s="136">
        <f>C129+G145+H145-I145</f>
        <v>3700</v>
      </c>
      <c r="K145" s="1" t="s">
        <v>30</v>
      </c>
    </row>
    <row r="146" spans="1:11" ht="15.75" thickBot="1" x14ac:dyDescent="0.3">
      <c r="A146" s="137"/>
      <c r="B146" s="138"/>
      <c r="C146" s="138"/>
      <c r="D146" s="139"/>
      <c r="E146" s="139"/>
      <c r="F146" s="139"/>
      <c r="G146" s="139"/>
      <c r="H146" s="139"/>
      <c r="I146" s="139"/>
      <c r="J146" s="140"/>
    </row>
    <row r="147" spans="1:11" x14ac:dyDescent="0.25">
      <c r="A147" s="235" t="s">
        <v>25</v>
      </c>
      <c r="B147" s="238"/>
      <c r="C147" s="141">
        <v>23675.86</v>
      </c>
      <c r="D147" s="126"/>
      <c r="E147" s="142"/>
      <c r="F147" s="143"/>
      <c r="G147" s="126"/>
      <c r="H147" s="126"/>
      <c r="I147" s="126">
        <v>80</v>
      </c>
      <c r="J147" s="127">
        <f>C147+G147+H147-I147</f>
        <v>23595.86</v>
      </c>
      <c r="K147" s="144">
        <v>43466</v>
      </c>
    </row>
    <row r="148" spans="1:11" x14ac:dyDescent="0.25">
      <c r="A148" s="236"/>
      <c r="B148" s="239"/>
      <c r="C148" s="128"/>
      <c r="D148" s="129"/>
      <c r="E148" s="130"/>
      <c r="F148" s="131"/>
      <c r="G148" s="129"/>
      <c r="H148" s="129"/>
      <c r="I148" s="129">
        <v>1065.72</v>
      </c>
      <c r="J148" s="132">
        <f>J147+G148+H148-I148</f>
        <v>22530.14</v>
      </c>
      <c r="K148" s="144">
        <v>43497</v>
      </c>
    </row>
    <row r="149" spans="1:11" x14ac:dyDescent="0.25">
      <c r="A149" s="236"/>
      <c r="B149" s="239"/>
      <c r="C149" s="128"/>
      <c r="D149" s="129"/>
      <c r="E149" s="130"/>
      <c r="F149" s="131"/>
      <c r="G149" s="129"/>
      <c r="H149" s="129"/>
      <c r="I149" s="129">
        <v>2497.58</v>
      </c>
      <c r="J149" s="132">
        <f t="shared" ref="J149:J155" si="9">J148+G149+H149-I149</f>
        <v>20032.559999999998</v>
      </c>
      <c r="K149" s="144">
        <v>43525</v>
      </c>
    </row>
    <row r="150" spans="1:11" x14ac:dyDescent="0.25">
      <c r="A150" s="236"/>
      <c r="B150" s="239"/>
      <c r="C150" s="128"/>
      <c r="D150" s="129"/>
      <c r="E150" s="130"/>
      <c r="F150" s="131"/>
      <c r="G150" s="129"/>
      <c r="H150" s="129"/>
      <c r="I150" s="129">
        <v>1184.5999999999999</v>
      </c>
      <c r="J150" s="132">
        <f t="shared" si="9"/>
        <v>18847.96</v>
      </c>
      <c r="K150" s="144">
        <v>43556</v>
      </c>
    </row>
    <row r="151" spans="1:11" x14ac:dyDescent="0.25">
      <c r="A151" s="236"/>
      <c r="B151" s="239"/>
      <c r="C151" s="128"/>
      <c r="D151" s="129"/>
      <c r="E151" s="130"/>
      <c r="F151" s="131"/>
      <c r="G151" s="129"/>
      <c r="H151" s="129"/>
      <c r="I151" s="129">
        <v>1000.3</v>
      </c>
      <c r="J151" s="132">
        <f t="shared" si="9"/>
        <v>17847.66</v>
      </c>
      <c r="K151" s="144">
        <v>43586</v>
      </c>
    </row>
    <row r="152" spans="1:11" x14ac:dyDescent="0.25">
      <c r="A152" s="236"/>
      <c r="B152" s="239"/>
      <c r="C152" s="128"/>
      <c r="D152" s="129"/>
      <c r="E152" s="130"/>
      <c r="F152" s="131"/>
      <c r="G152" s="129"/>
      <c r="H152" s="129"/>
      <c r="I152" s="129">
        <v>4388.1000000000004</v>
      </c>
      <c r="J152" s="132">
        <f t="shared" si="9"/>
        <v>13459.56</v>
      </c>
      <c r="K152" s="144">
        <v>43617</v>
      </c>
    </row>
    <row r="153" spans="1:11" x14ac:dyDescent="0.25">
      <c r="A153" s="236"/>
      <c r="B153" s="239"/>
      <c r="C153" s="128"/>
      <c r="D153" s="129"/>
      <c r="E153" s="130"/>
      <c r="F153" s="131"/>
      <c r="G153" s="129"/>
      <c r="H153" s="129"/>
      <c r="I153" s="129">
        <v>1904.83</v>
      </c>
      <c r="J153" s="132">
        <f t="shared" si="9"/>
        <v>11554.73</v>
      </c>
      <c r="K153" s="144">
        <v>43647</v>
      </c>
    </row>
    <row r="154" spans="1:11" x14ac:dyDescent="0.25">
      <c r="A154" s="236"/>
      <c r="B154" s="239"/>
      <c r="C154" s="128"/>
      <c r="D154" s="129"/>
      <c r="E154" s="130"/>
      <c r="F154" s="131"/>
      <c r="G154" s="129"/>
      <c r="H154" s="129"/>
      <c r="I154" s="129">
        <v>8385.86</v>
      </c>
      <c r="J154" s="132">
        <f t="shared" si="9"/>
        <v>3168.869999999999</v>
      </c>
      <c r="K154" s="144">
        <v>43678</v>
      </c>
    </row>
    <row r="155" spans="1:11" x14ac:dyDescent="0.25">
      <c r="A155" s="236"/>
      <c r="B155" s="239"/>
      <c r="C155" s="128"/>
      <c r="D155" s="129"/>
      <c r="E155" s="130"/>
      <c r="F155" s="131"/>
      <c r="G155" s="129"/>
      <c r="H155" s="129"/>
      <c r="I155" s="129">
        <v>3168.87</v>
      </c>
      <c r="J155" s="132">
        <f t="shared" si="9"/>
        <v>0</v>
      </c>
      <c r="K155" s="144">
        <v>43709</v>
      </c>
    </row>
    <row r="156" spans="1:11" ht="15.75" thickBot="1" x14ac:dyDescent="0.3">
      <c r="A156" s="237"/>
      <c r="B156" s="240"/>
      <c r="C156" s="133"/>
      <c r="D156" s="134">
        <f>SUM(D147:D155)</f>
        <v>0</v>
      </c>
      <c r="E156" s="135"/>
      <c r="F156" s="135"/>
      <c r="G156" s="134">
        <f>SUM(G147:G155)</f>
        <v>0</v>
      </c>
      <c r="H156" s="134">
        <f>SUM(H147:H155)</f>
        <v>0</v>
      </c>
      <c r="I156" s="134">
        <f>SUM(I147:I155)</f>
        <v>23675.859999999997</v>
      </c>
      <c r="J156" s="136">
        <f>C147+G156+H156-I156</f>
        <v>0</v>
      </c>
      <c r="K156" s="1" t="s">
        <v>30</v>
      </c>
    </row>
    <row r="157" spans="1:11" ht="15.75" thickBot="1" x14ac:dyDescent="0.3">
      <c r="A157" s="137"/>
      <c r="B157" s="138"/>
      <c r="C157" s="138"/>
      <c r="D157" s="139"/>
      <c r="E157" s="139"/>
      <c r="F157" s="139"/>
      <c r="G157" s="139"/>
      <c r="H157" s="139"/>
      <c r="I157" s="139"/>
      <c r="J157" s="140"/>
    </row>
    <row r="158" spans="1:11" x14ac:dyDescent="0.25">
      <c r="A158" s="235" t="s">
        <v>26</v>
      </c>
      <c r="B158" s="238"/>
      <c r="C158" s="141">
        <v>18134.310000000001</v>
      </c>
      <c r="D158" s="126"/>
      <c r="E158" s="142">
        <v>1</v>
      </c>
      <c r="F158" s="143">
        <v>43511</v>
      </c>
      <c r="G158" s="126">
        <v>27000</v>
      </c>
      <c r="H158" s="126"/>
      <c r="I158" s="126">
        <v>3140.58</v>
      </c>
      <c r="J158" s="127">
        <f>C158+G158+H158-I158</f>
        <v>41993.729999999996</v>
      </c>
    </row>
    <row r="159" spans="1:11" x14ac:dyDescent="0.25">
      <c r="A159" s="236"/>
      <c r="B159" s="239"/>
      <c r="C159" s="128"/>
      <c r="D159" s="129"/>
      <c r="E159" s="130">
        <v>2</v>
      </c>
      <c r="F159" s="131"/>
      <c r="G159" s="129"/>
      <c r="H159" s="129"/>
      <c r="I159" s="129">
        <v>3704.82</v>
      </c>
      <c r="J159" s="132">
        <f>J158+G159+H159-I159</f>
        <v>38288.909999999996</v>
      </c>
    </row>
    <row r="160" spans="1:11" x14ac:dyDescent="0.25">
      <c r="A160" s="236"/>
      <c r="B160" s="239"/>
      <c r="C160" s="128"/>
      <c r="D160" s="129"/>
      <c r="E160" s="130">
        <v>3</v>
      </c>
      <c r="F160" s="131"/>
      <c r="G160" s="129"/>
      <c r="H160" s="129"/>
      <c r="I160" s="129">
        <v>4221.1000000000004</v>
      </c>
      <c r="J160" s="132">
        <f t="shared" ref="J160:J165" si="10">J159+G160+H160-I160</f>
        <v>34067.81</v>
      </c>
    </row>
    <row r="161" spans="1:11" x14ac:dyDescent="0.25">
      <c r="A161" s="236"/>
      <c r="B161" s="239"/>
      <c r="C161" s="128"/>
      <c r="D161" s="129"/>
      <c r="E161" s="130">
        <v>4</v>
      </c>
      <c r="F161" s="131"/>
      <c r="G161" s="129"/>
      <c r="H161" s="129"/>
      <c r="I161" s="129">
        <v>6999.39</v>
      </c>
      <c r="J161" s="132">
        <f t="shared" si="10"/>
        <v>27068.42</v>
      </c>
    </row>
    <row r="162" spans="1:11" x14ac:dyDescent="0.25">
      <c r="A162" s="236"/>
      <c r="B162" s="239"/>
      <c r="C162" s="128"/>
      <c r="D162" s="129"/>
      <c r="E162" s="130">
        <v>5</v>
      </c>
      <c r="F162" s="131"/>
      <c r="G162" s="129"/>
      <c r="H162" s="129"/>
      <c r="I162" s="129">
        <v>6959.52</v>
      </c>
      <c r="J162" s="132">
        <f t="shared" si="10"/>
        <v>20108.899999999998</v>
      </c>
    </row>
    <row r="163" spans="1:11" x14ac:dyDescent="0.25">
      <c r="A163" s="236"/>
      <c r="B163" s="239"/>
      <c r="C163" s="128"/>
      <c r="D163" s="129"/>
      <c r="E163" s="130">
        <v>6</v>
      </c>
      <c r="F163" s="131"/>
      <c r="G163" s="129"/>
      <c r="H163" s="129"/>
      <c r="I163" s="129">
        <v>10336.18</v>
      </c>
      <c r="J163" s="132">
        <f t="shared" si="10"/>
        <v>9772.7199999999975</v>
      </c>
    </row>
    <row r="164" spans="1:11" x14ac:dyDescent="0.25">
      <c r="A164" s="236"/>
      <c r="B164" s="239"/>
      <c r="C164" s="128"/>
      <c r="D164" s="129"/>
      <c r="E164" s="130">
        <v>7</v>
      </c>
      <c r="F164" s="131"/>
      <c r="G164" s="129"/>
      <c r="H164" s="129"/>
      <c r="I164" s="129">
        <v>5628.72</v>
      </c>
      <c r="J164" s="132">
        <f t="shared" si="10"/>
        <v>4143.9999999999973</v>
      </c>
    </row>
    <row r="165" spans="1:11" x14ac:dyDescent="0.25">
      <c r="A165" s="236"/>
      <c r="B165" s="239"/>
      <c r="C165" s="128"/>
      <c r="D165" s="129"/>
      <c r="E165" s="130"/>
      <c r="F165" s="131"/>
      <c r="G165" s="129"/>
      <c r="H165" s="129"/>
      <c r="I165" s="129"/>
      <c r="J165" s="132">
        <f t="shared" si="10"/>
        <v>4143.9999999999973</v>
      </c>
      <c r="K165" s="1" t="s">
        <v>27</v>
      </c>
    </row>
    <row r="166" spans="1:11" ht="15.75" thickBot="1" x14ac:dyDescent="0.3">
      <c r="A166" s="237"/>
      <c r="B166" s="240"/>
      <c r="C166" s="133"/>
      <c r="D166" s="134">
        <f>SUM(D158:D165)</f>
        <v>0</v>
      </c>
      <c r="E166" s="135"/>
      <c r="F166" s="135"/>
      <c r="G166" s="134">
        <f>SUM(G158:G165)</f>
        <v>27000</v>
      </c>
      <c r="H166" s="134">
        <f>SUM(H158:H165)</f>
        <v>0</v>
      </c>
      <c r="I166" s="134">
        <f>SUM(I158:I165)</f>
        <v>40990.31</v>
      </c>
      <c r="J166" s="136">
        <f>C158+G166+H166-I166</f>
        <v>4144</v>
      </c>
      <c r="K166" s="1" t="s">
        <v>30</v>
      </c>
    </row>
    <row r="167" spans="1:11" ht="15.75" thickBot="1" x14ac:dyDescent="0.3"/>
    <row r="168" spans="1:11" x14ac:dyDescent="0.25">
      <c r="A168" s="214" t="s">
        <v>33</v>
      </c>
      <c r="B168" s="193"/>
      <c r="C168" s="65">
        <v>1936.33</v>
      </c>
      <c r="D168" s="51">
        <v>173095.51</v>
      </c>
      <c r="E168" s="52"/>
      <c r="F168" s="20"/>
      <c r="G168" s="51">
        <v>173095.51</v>
      </c>
      <c r="H168" s="51">
        <v>4989.1000000000004</v>
      </c>
      <c r="I168" s="51">
        <v>150179.29</v>
      </c>
      <c r="J168" s="53">
        <f>C168+G168+H168-I168</f>
        <v>29841.649999999994</v>
      </c>
    </row>
    <row r="169" spans="1:11" x14ac:dyDescent="0.25">
      <c r="A169" s="215"/>
      <c r="B169" s="194"/>
      <c r="C169" s="66"/>
      <c r="D169" s="41"/>
      <c r="E169" s="42"/>
      <c r="F169" s="26"/>
      <c r="G169" s="41"/>
      <c r="H169" s="41"/>
      <c r="I169" s="41"/>
      <c r="J169" s="43">
        <f>J168+G169+H169-I169</f>
        <v>29841.649999999994</v>
      </c>
    </row>
    <row r="170" spans="1:11" x14ac:dyDescent="0.25">
      <c r="A170" s="215"/>
      <c r="B170" s="194"/>
      <c r="C170" s="66"/>
      <c r="D170" s="41"/>
      <c r="E170" s="42"/>
      <c r="F170" s="26"/>
      <c r="G170" s="41"/>
      <c r="H170" s="41"/>
      <c r="I170" s="41"/>
      <c r="J170" s="43">
        <f t="shared" ref="J170:J175" si="11">J169+G170+H170-I170</f>
        <v>29841.649999999994</v>
      </c>
    </row>
    <row r="171" spans="1:11" x14ac:dyDescent="0.25">
      <c r="A171" s="215"/>
      <c r="B171" s="194"/>
      <c r="C171" s="66"/>
      <c r="D171" s="41"/>
      <c r="E171" s="42"/>
      <c r="F171" s="26"/>
      <c r="G171" s="41"/>
      <c r="H171" s="41"/>
      <c r="I171" s="41"/>
      <c r="J171" s="43">
        <f t="shared" si="11"/>
        <v>29841.649999999994</v>
      </c>
    </row>
    <row r="172" spans="1:11" x14ac:dyDescent="0.25">
      <c r="A172" s="215"/>
      <c r="B172" s="194"/>
      <c r="C172" s="66"/>
      <c r="D172" s="41"/>
      <c r="E172" s="42"/>
      <c r="F172" s="26"/>
      <c r="G172" s="41"/>
      <c r="H172" s="41"/>
      <c r="I172" s="41"/>
      <c r="J172" s="43">
        <f t="shared" si="11"/>
        <v>29841.649999999994</v>
      </c>
    </row>
    <row r="173" spans="1:11" x14ac:dyDescent="0.25">
      <c r="A173" s="215"/>
      <c r="B173" s="194"/>
      <c r="C173" s="66"/>
      <c r="D173" s="41"/>
      <c r="E173" s="42"/>
      <c r="F173" s="26"/>
      <c r="G173" s="41"/>
      <c r="H173" s="41"/>
      <c r="I173" s="41"/>
      <c r="J173" s="43">
        <f t="shared" si="11"/>
        <v>29841.649999999994</v>
      </c>
    </row>
    <row r="174" spans="1:11" x14ac:dyDescent="0.25">
      <c r="A174" s="215"/>
      <c r="B174" s="194"/>
      <c r="C174" s="66"/>
      <c r="D174" s="41"/>
      <c r="E174" s="42"/>
      <c r="F174" s="26"/>
      <c r="G174" s="41"/>
      <c r="H174" s="41"/>
      <c r="I174" s="41"/>
      <c r="J174" s="43">
        <f t="shared" si="11"/>
        <v>29841.649999999994</v>
      </c>
    </row>
    <row r="175" spans="1:11" x14ac:dyDescent="0.25">
      <c r="A175" s="215"/>
      <c r="B175" s="194"/>
      <c r="C175" s="66"/>
      <c r="D175" s="41"/>
      <c r="E175" s="42"/>
      <c r="F175" s="26"/>
      <c r="G175" s="41"/>
      <c r="H175" s="41"/>
      <c r="I175" s="41"/>
      <c r="J175" s="43">
        <f t="shared" si="11"/>
        <v>29841.649999999994</v>
      </c>
    </row>
    <row r="176" spans="1:11" ht="15.75" thickBot="1" x14ac:dyDescent="0.3">
      <c r="A176" s="216"/>
      <c r="B176" s="195"/>
      <c r="C176" s="67"/>
      <c r="D176" s="47">
        <f>SUM(D168:D175)</f>
        <v>173095.51</v>
      </c>
      <c r="E176" s="48"/>
      <c r="F176" s="48"/>
      <c r="G176" s="47">
        <f>SUM(G168:G175)</f>
        <v>173095.51</v>
      </c>
      <c r="H176" s="47">
        <f>SUM(H168:H175)</f>
        <v>4989.1000000000004</v>
      </c>
      <c r="I176" s="47">
        <f>SUM(I168:I175)</f>
        <v>150179.29</v>
      </c>
      <c r="J176" s="49">
        <f>C168+G176+H176-I176</f>
        <v>29841.649999999994</v>
      </c>
      <c r="K176" s="1" t="s">
        <v>30</v>
      </c>
    </row>
    <row r="177" spans="1:13" ht="15.75" thickBot="1" x14ac:dyDescent="0.3"/>
    <row r="178" spans="1:13" x14ac:dyDescent="0.25">
      <c r="A178" s="214" t="s">
        <v>32</v>
      </c>
      <c r="B178" s="193"/>
      <c r="C178" s="65"/>
      <c r="D178" s="51">
        <v>162808.56</v>
      </c>
      <c r="E178" s="52"/>
      <c r="F178" s="20"/>
      <c r="G178" s="51">
        <v>162808.56</v>
      </c>
      <c r="H178" s="51">
        <v>1466.79</v>
      </c>
      <c r="I178" s="51">
        <v>3013.84</v>
      </c>
      <c r="J178" s="53">
        <f>C178+G178+H178-I178</f>
        <v>161261.51</v>
      </c>
      <c r="M178" s="1">
        <f>29841.65-22031.96</f>
        <v>7809.6900000000023</v>
      </c>
    </row>
    <row r="179" spans="1:13" x14ac:dyDescent="0.25">
      <c r="A179" s="215"/>
      <c r="B179" s="194"/>
      <c r="C179" s="66"/>
      <c r="D179" s="41"/>
      <c r="E179" s="42"/>
      <c r="F179" s="26"/>
      <c r="G179" s="41"/>
      <c r="H179" s="41"/>
      <c r="I179" s="41"/>
      <c r="J179" s="43">
        <f>J178+G179+H179-I179</f>
        <v>161261.51</v>
      </c>
    </row>
    <row r="180" spans="1:13" x14ac:dyDescent="0.25">
      <c r="A180" s="215"/>
      <c r="B180" s="194"/>
      <c r="C180" s="66"/>
      <c r="D180" s="41"/>
      <c r="E180" s="42"/>
      <c r="F180" s="26"/>
      <c r="G180" s="41"/>
      <c r="H180" s="41"/>
      <c r="I180" s="41"/>
      <c r="J180" s="43">
        <f t="shared" ref="J180:J185" si="12">J179+G180+H180-I180</f>
        <v>161261.51</v>
      </c>
    </row>
    <row r="181" spans="1:13" x14ac:dyDescent="0.25">
      <c r="A181" s="215"/>
      <c r="B181" s="194"/>
      <c r="C181" s="66"/>
      <c r="D181" s="41"/>
      <c r="E181" s="42"/>
      <c r="F181" s="26"/>
      <c r="G181" s="41"/>
      <c r="H181" s="41"/>
      <c r="I181" s="41"/>
      <c r="J181" s="43">
        <f t="shared" si="12"/>
        <v>161261.51</v>
      </c>
    </row>
    <row r="182" spans="1:13" x14ac:dyDescent="0.25">
      <c r="A182" s="215"/>
      <c r="B182" s="194"/>
      <c r="C182" s="66"/>
      <c r="D182" s="41"/>
      <c r="E182" s="42"/>
      <c r="F182" s="26"/>
      <c r="G182" s="41"/>
      <c r="H182" s="41"/>
      <c r="I182" s="41"/>
      <c r="J182" s="43">
        <f t="shared" si="12"/>
        <v>161261.51</v>
      </c>
    </row>
    <row r="183" spans="1:13" x14ac:dyDescent="0.25">
      <c r="A183" s="215"/>
      <c r="B183" s="194"/>
      <c r="C183" s="66"/>
      <c r="D183" s="41"/>
      <c r="E183" s="42"/>
      <c r="F183" s="26"/>
      <c r="G183" s="41"/>
      <c r="H183" s="41"/>
      <c r="I183" s="41"/>
      <c r="J183" s="43">
        <f t="shared" si="12"/>
        <v>161261.51</v>
      </c>
      <c r="M183" s="1">
        <f>162808.56-67102.92</f>
        <v>95705.64</v>
      </c>
    </row>
    <row r="184" spans="1:13" x14ac:dyDescent="0.25">
      <c r="A184" s="215"/>
      <c r="B184" s="194"/>
      <c r="C184" s="66"/>
      <c r="D184" s="41"/>
      <c r="E184" s="42"/>
      <c r="F184" s="26"/>
      <c r="G184" s="41"/>
      <c r="H184" s="41"/>
      <c r="I184" s="41"/>
      <c r="J184" s="43">
        <f t="shared" si="12"/>
        <v>161261.51</v>
      </c>
    </row>
    <row r="185" spans="1:13" x14ac:dyDescent="0.25">
      <c r="A185" s="215"/>
      <c r="B185" s="194"/>
      <c r="C185" s="66"/>
      <c r="D185" s="41"/>
      <c r="E185" s="42"/>
      <c r="F185" s="26"/>
      <c r="G185" s="41"/>
      <c r="H185" s="41"/>
      <c r="I185" s="41"/>
      <c r="J185" s="43">
        <f t="shared" si="12"/>
        <v>161261.51</v>
      </c>
    </row>
    <row r="186" spans="1:13" ht="15.75" thickBot="1" x14ac:dyDescent="0.3">
      <c r="A186" s="216"/>
      <c r="B186" s="195"/>
      <c r="C186" s="67"/>
      <c r="D186" s="47">
        <f>SUM(D178:D185)</f>
        <v>162808.56</v>
      </c>
      <c r="E186" s="48"/>
      <c r="F186" s="48"/>
      <c r="G186" s="47">
        <f>SUM(G178:G185)</f>
        <v>162808.56</v>
      </c>
      <c r="H186" s="47">
        <f>SUM(H178:H185)</f>
        <v>1466.79</v>
      </c>
      <c r="I186" s="47">
        <f>SUM(I178:I185)</f>
        <v>3013.84</v>
      </c>
      <c r="J186" s="49">
        <f>C178+G186+H186-I186</f>
        <v>161261.51</v>
      </c>
      <c r="K186" s="1" t="s">
        <v>30</v>
      </c>
    </row>
  </sheetData>
  <mergeCells count="30">
    <mergeCell ref="A158:A166"/>
    <mergeCell ref="B158:B166"/>
    <mergeCell ref="A168:A176"/>
    <mergeCell ref="B168:B176"/>
    <mergeCell ref="A178:A186"/>
    <mergeCell ref="B178:B186"/>
    <mergeCell ref="A117:A127"/>
    <mergeCell ref="B117:B127"/>
    <mergeCell ref="A129:A145"/>
    <mergeCell ref="B129:B145"/>
    <mergeCell ref="A147:A156"/>
    <mergeCell ref="B147:B156"/>
    <mergeCell ref="A73:A84"/>
    <mergeCell ref="B73:B84"/>
    <mergeCell ref="A86:A96"/>
    <mergeCell ref="B86:B96"/>
    <mergeCell ref="A99:A115"/>
    <mergeCell ref="B99:B115"/>
    <mergeCell ref="A29:A46"/>
    <mergeCell ref="B29:B46"/>
    <mergeCell ref="A48:A52"/>
    <mergeCell ref="B48:B52"/>
    <mergeCell ref="A54:A71"/>
    <mergeCell ref="B54:B71"/>
    <mergeCell ref="A1:J1"/>
    <mergeCell ref="A3:J3"/>
    <mergeCell ref="A4:A8"/>
    <mergeCell ref="B4:B8"/>
    <mergeCell ref="A10:A27"/>
    <mergeCell ref="B10:B27"/>
  </mergeCells>
  <printOptions horizontalCentered="1" verticalCentered="1"/>
  <pageMargins left="0.11811023622047245" right="0.11811023622047245" top="0.19685039370078741" bottom="0.19685039370078741" header="0.31496062992125984" footer="0.31496062992125984"/>
  <pageSetup paperSize="9" scale="60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2019</vt:lpstr>
      <vt:lpstr>Ativo</vt:lpstr>
      <vt:lpstr>Passivo</vt:lpstr>
      <vt:lpstr>2019 (2)</vt:lpstr>
      <vt:lpstr>'2019'!Area_de_impressao</vt:lpstr>
      <vt:lpstr>'2019 (2)'!Area_de_impressao</vt:lpstr>
    </vt:vector>
  </TitlesOfParts>
  <Company>APAE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Tardivo - APAE Americana</dc:creator>
  <cp:lastModifiedBy>Belaci Alves dos Santos</cp:lastModifiedBy>
  <cp:lastPrinted>2019-04-02T17:16:02Z</cp:lastPrinted>
  <dcterms:created xsi:type="dcterms:W3CDTF">2012-04-12T14:32:03Z</dcterms:created>
  <dcterms:modified xsi:type="dcterms:W3CDTF">2021-05-18T12:49:18Z</dcterms:modified>
</cp:coreProperties>
</file>